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NC Consulting LLC\Documents\BCWA Working\BCWA Watershed Plan Working\MSD Master Spreadsheets\"/>
    </mc:Choice>
  </mc:AlternateContent>
  <xr:revisionPtr revIDLastSave="0" documentId="13_ncr:1_{3A0A5A00-AA08-4AE9-94D2-3A8A39275C68}" xr6:coauthVersionLast="45" xr6:coauthVersionMax="45" xr10:uidLastSave="{00000000-0000-0000-0000-000000000000}"/>
  <bookViews>
    <workbookView xWindow="-110" yWindow="-110" windowWidth="19420" windowHeight="10420" activeTab="1" xr2:uid="{00000000-000D-0000-FFFF-FFFF00000000}"/>
  </bookViews>
  <sheets>
    <sheet name="2010" sheetId="2" r:id="rId1"/>
    <sheet name="2011" sheetId="3" r:id="rId2"/>
    <sheet name="2012" sheetId="4" r:id="rId3"/>
    <sheet name="2013" sheetId="5" r:id="rId4"/>
    <sheet name="2014" sheetId="6" r:id="rId5"/>
    <sheet name="2015" sheetId="7" r:id="rId6"/>
    <sheet name="Composite Ecoli" sheetId="8" r:id="rId7"/>
    <sheet name="Sites" sheetId="9" r:id="rId8"/>
  </sheets>
  <definedNames>
    <definedName name="_xlnm.Print_Area" localSheetId="2">'2012'!$A$1:$N$13</definedName>
    <definedName name="_xlnm.Print_Area" localSheetId="3">'2013'!$A$1:$N$12</definedName>
    <definedName name="_xlnm.Print_Area" localSheetId="4">'2014'!$A$1:$N$16</definedName>
    <definedName name="_xlnm.Print_Area" localSheetId="5">'2015'!$A$1:$N$14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96" i="7" l="1"/>
  <c r="AN95" i="7"/>
  <c r="AN94" i="7"/>
  <c r="AN93" i="7"/>
  <c r="AN92" i="7"/>
  <c r="AM92" i="7"/>
  <c r="AL92" i="7"/>
  <c r="AK92" i="7"/>
  <c r="AJ92" i="7"/>
  <c r="AI92" i="7"/>
  <c r="AH92" i="7"/>
  <c r="AG96" i="7"/>
  <c r="AG95" i="7"/>
  <c r="AG94" i="7"/>
  <c r="AG93" i="7"/>
  <c r="AG92" i="7"/>
  <c r="S17" i="7"/>
  <c r="T17" i="7" s="1"/>
  <c r="AA14" i="7"/>
  <c r="AB14" i="7"/>
  <c r="AA13" i="7"/>
  <c r="AB13" i="7"/>
  <c r="AA12" i="7"/>
  <c r="AB12" i="7"/>
  <c r="AB11" i="7"/>
  <c r="AA11" i="7"/>
  <c r="BF21" i="7" s="1"/>
  <c r="Z11" i="7"/>
  <c r="Z12" i="7"/>
  <c r="Z13" i="7"/>
  <c r="BE34" i="7" s="1"/>
  <c r="Z14" i="7"/>
  <c r="AQ14" i="7"/>
  <c r="Y14" i="7"/>
  <c r="Y13" i="7"/>
  <c r="Y12" i="7"/>
  <c r="BD25" i="7" s="1"/>
  <c r="Y11" i="7"/>
  <c r="X14" i="7"/>
  <c r="X13" i="7"/>
  <c r="X12" i="7"/>
  <c r="BC26" i="7" s="1"/>
  <c r="X11" i="7"/>
  <c r="W14" i="7"/>
  <c r="W13" i="7"/>
  <c r="W12" i="7"/>
  <c r="BB25" i="7" s="1"/>
  <c r="W11" i="7"/>
  <c r="S18" i="7"/>
  <c r="V14" i="7"/>
  <c r="V13" i="7"/>
  <c r="BA33" i="7" s="1"/>
  <c r="V12" i="7"/>
  <c r="V11" i="7"/>
  <c r="U14" i="7"/>
  <c r="U13" i="7"/>
  <c r="AZ35" i="7" s="1"/>
  <c r="U12" i="7"/>
  <c r="U11" i="7"/>
  <c r="AZ21" i="7" s="1"/>
  <c r="T14" i="7"/>
  <c r="T13" i="7"/>
  <c r="AY34" i="7" s="1"/>
  <c r="T12" i="7"/>
  <c r="T11" i="7"/>
  <c r="AY21" i="7" s="1"/>
  <c r="S14" i="7"/>
  <c r="S13" i="7"/>
  <c r="AX33" i="7" s="1"/>
  <c r="S12" i="7"/>
  <c r="S11" i="7"/>
  <c r="AX21" i="7" s="1"/>
  <c r="AW26" i="7"/>
  <c r="AX23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3" i="7"/>
  <c r="Q12" i="7"/>
  <c r="AV25" i="7" s="1"/>
  <c r="Q13" i="7"/>
  <c r="AV35" i="7" s="1"/>
  <c r="Q14" i="7"/>
  <c r="Q11" i="7"/>
  <c r="AV22" i="7" s="1"/>
  <c r="R12" i="7"/>
  <c r="AW28" i="7" s="1"/>
  <c r="R13" i="7"/>
  <c r="AW33" i="7" s="1"/>
  <c r="R14" i="7"/>
  <c r="R11" i="7"/>
  <c r="AW23" i="7" s="1"/>
  <c r="AN14" i="6"/>
  <c r="T18" i="7"/>
  <c r="BG33" i="7"/>
  <c r="BF35" i="7"/>
  <c r="BD35" i="7"/>
  <c r="BC33" i="7"/>
  <c r="BB35" i="7"/>
  <c r="BG26" i="7"/>
  <c r="BF25" i="7"/>
  <c r="BE26" i="7"/>
  <c r="BA26" i="7"/>
  <c r="AZ25" i="7"/>
  <c r="AY25" i="7"/>
  <c r="AX26" i="7"/>
  <c r="BG21" i="7"/>
  <c r="BE21" i="7"/>
  <c r="BD21" i="7"/>
  <c r="BC21" i="7"/>
  <c r="BB21" i="7"/>
  <c r="BA21" i="7"/>
  <c r="AN87" i="6"/>
  <c r="AN88" i="6"/>
  <c r="AN89" i="6"/>
  <c r="AN86" i="6"/>
  <c r="AN85" i="6"/>
  <c r="AM85" i="6"/>
  <c r="AL85" i="6"/>
  <c r="AK85" i="6"/>
  <c r="AJ85" i="6"/>
  <c r="AI85" i="6"/>
  <c r="AH85" i="6"/>
  <c r="AG89" i="6"/>
  <c r="AG88" i="6"/>
  <c r="AG87" i="6"/>
  <c r="AG86" i="6"/>
  <c r="AG85" i="6"/>
  <c r="S17" i="6"/>
  <c r="T17" i="6" s="1"/>
  <c r="R13" i="6"/>
  <c r="BH29" i="6" s="1"/>
  <c r="R14" i="6"/>
  <c r="BH32" i="6" s="1"/>
  <c r="BS17" i="6"/>
  <c r="BS16" i="6"/>
  <c r="BS15" i="6"/>
  <c r="BS14" i="6"/>
  <c r="BS13" i="6"/>
  <c r="BS12" i="6"/>
  <c r="BS11" i="6"/>
  <c r="BS10" i="6"/>
  <c r="BS9" i="6"/>
  <c r="BS8" i="6"/>
  <c r="BS7" i="6"/>
  <c r="BS6" i="6"/>
  <c r="BS5" i="6"/>
  <c r="BS4" i="6"/>
  <c r="BS3" i="6"/>
  <c r="BS2" i="6"/>
  <c r="S18" i="6"/>
  <c r="T18" i="6" s="1"/>
  <c r="Q11" i="6"/>
  <c r="BG21" i="6" s="1"/>
  <c r="AB14" i="6"/>
  <c r="BR33" i="6" s="1"/>
  <c r="AA14" i="6"/>
  <c r="BQ32" i="6" s="1"/>
  <c r="Z14" i="6"/>
  <c r="BP33" i="6" s="1"/>
  <c r="Y14" i="6"/>
  <c r="BO32" i="6" s="1"/>
  <c r="X14" i="6"/>
  <c r="BN33" i="6" s="1"/>
  <c r="W14" i="6"/>
  <c r="BM32" i="6" s="1"/>
  <c r="V14" i="6"/>
  <c r="BL33" i="6" s="1"/>
  <c r="U14" i="6"/>
  <c r="BK32" i="6" s="1"/>
  <c r="T14" i="6"/>
  <c r="BJ33" i="6" s="1"/>
  <c r="S14" i="6"/>
  <c r="BI32" i="6" s="1"/>
  <c r="Q14" i="6"/>
  <c r="BG33" i="6" s="1"/>
  <c r="AB13" i="6"/>
  <c r="BR29" i="6" s="1"/>
  <c r="AA13" i="6"/>
  <c r="BQ30" i="6" s="1"/>
  <c r="Z13" i="6"/>
  <c r="BP29" i="6" s="1"/>
  <c r="Y13" i="6"/>
  <c r="BO30" i="6" s="1"/>
  <c r="X13" i="6"/>
  <c r="BN29" i="6" s="1"/>
  <c r="W13" i="6"/>
  <c r="BM30" i="6" s="1"/>
  <c r="V13" i="6"/>
  <c r="BL29" i="6" s="1"/>
  <c r="U13" i="6"/>
  <c r="BK30" i="6" s="1"/>
  <c r="T13" i="6"/>
  <c r="BJ29" i="6" s="1"/>
  <c r="S13" i="6"/>
  <c r="BI28" i="6" s="1"/>
  <c r="Q13" i="6"/>
  <c r="BG29" i="6" s="1"/>
  <c r="AB12" i="6"/>
  <c r="BR24" i="6" s="1"/>
  <c r="AA12" i="6"/>
  <c r="BQ24" i="6" s="1"/>
  <c r="Z12" i="6"/>
  <c r="BP24" i="6" s="1"/>
  <c r="Y12" i="6"/>
  <c r="BO24" i="6" s="1"/>
  <c r="X12" i="6"/>
  <c r="BN25" i="6" s="1"/>
  <c r="W12" i="6"/>
  <c r="BM24" i="6" s="1"/>
  <c r="V12" i="6"/>
  <c r="BL24" i="6" s="1"/>
  <c r="U12" i="6"/>
  <c r="BK24" i="6" s="1"/>
  <c r="T12" i="6"/>
  <c r="BJ24" i="6" s="1"/>
  <c r="S12" i="6"/>
  <c r="BI24" i="6" s="1"/>
  <c r="R12" i="6"/>
  <c r="BH25" i="6" s="1"/>
  <c r="Q12" i="6"/>
  <c r="BG25" i="6" s="1"/>
  <c r="AB11" i="6"/>
  <c r="BR20" i="6" s="1"/>
  <c r="AA11" i="6"/>
  <c r="BQ20" i="6" s="1"/>
  <c r="Z11" i="6"/>
  <c r="BP20" i="6" s="1"/>
  <c r="Y11" i="6"/>
  <c r="BO20" i="6" s="1"/>
  <c r="X11" i="6"/>
  <c r="BN20" i="6" s="1"/>
  <c r="W11" i="6"/>
  <c r="BM20" i="6" s="1"/>
  <c r="V11" i="6"/>
  <c r="BL20" i="6" s="1"/>
  <c r="U11" i="6"/>
  <c r="BK20" i="6" s="1"/>
  <c r="T11" i="6"/>
  <c r="BJ20" i="6" s="1"/>
  <c r="S11" i="6"/>
  <c r="BI20" i="6" s="1"/>
  <c r="R11" i="6"/>
  <c r="BH21" i="6" s="1"/>
  <c r="AM80" i="5"/>
  <c r="AV27" i="7" l="1"/>
  <c r="BH28" i="6"/>
  <c r="BH24" i="6"/>
  <c r="BF22" i="7"/>
  <c r="BF24" i="7"/>
  <c r="AV28" i="7"/>
  <c r="AW27" i="7"/>
  <c r="BG32" i="6"/>
  <c r="AV26" i="7"/>
  <c r="AW25" i="7"/>
  <c r="BE33" i="7"/>
  <c r="BH20" i="6"/>
  <c r="BS20" i="6" s="1"/>
  <c r="BF23" i="7"/>
  <c r="AV21" i="7"/>
  <c r="BH21" i="7" s="1"/>
  <c r="AV23" i="7"/>
  <c r="AW24" i="7"/>
  <c r="AW22" i="7"/>
  <c r="BG24" i="7"/>
  <c r="BG22" i="7"/>
  <c r="AW21" i="7"/>
  <c r="AV32" i="7"/>
  <c r="AV30" i="7"/>
  <c r="AW32" i="7"/>
  <c r="AW31" i="7"/>
  <c r="AW30" i="7"/>
  <c r="AW29" i="7"/>
  <c r="AV36" i="7"/>
  <c r="AV34" i="7"/>
  <c r="AW35" i="7"/>
  <c r="AW34" i="7"/>
  <c r="T19" i="7"/>
  <c r="BH22" i="6"/>
  <c r="BH26" i="6"/>
  <c r="BI30" i="6"/>
  <c r="AV24" i="7"/>
  <c r="AX24" i="7"/>
  <c r="AX22" i="7"/>
  <c r="BG23" i="7"/>
  <c r="AV29" i="7"/>
  <c r="AV31" i="7"/>
  <c r="AX32" i="7"/>
  <c r="AX31" i="7"/>
  <c r="AX30" i="7"/>
  <c r="AX29" i="7"/>
  <c r="AV33" i="7"/>
  <c r="AW36" i="7"/>
  <c r="AX34" i="7"/>
  <c r="BE24" i="7"/>
  <c r="BE23" i="7"/>
  <c r="BE22" i="7"/>
  <c r="BD24" i="7"/>
  <c r="BD22" i="7"/>
  <c r="BD23" i="7"/>
  <c r="BC24" i="7"/>
  <c r="BC23" i="7"/>
  <c r="BC22" i="7"/>
  <c r="BB24" i="7"/>
  <c r="BB22" i="7"/>
  <c r="BB23" i="7"/>
  <c r="BA24" i="7"/>
  <c r="BA23" i="7"/>
  <c r="BA22" i="7"/>
  <c r="AZ24" i="7"/>
  <c r="AZ22" i="7"/>
  <c r="AZ23" i="7"/>
  <c r="AC11" i="7"/>
  <c r="AY24" i="7"/>
  <c r="AY23" i="7"/>
  <c r="AY22" i="7"/>
  <c r="BF28" i="7"/>
  <c r="BD28" i="7"/>
  <c r="BB28" i="7"/>
  <c r="AZ28" i="7"/>
  <c r="BG27" i="7"/>
  <c r="BE27" i="7"/>
  <c r="BC27" i="7"/>
  <c r="BA27" i="7"/>
  <c r="BF26" i="7"/>
  <c r="BD26" i="7"/>
  <c r="BB26" i="7"/>
  <c r="AZ26" i="7"/>
  <c r="BG25" i="7"/>
  <c r="BE25" i="7"/>
  <c r="BC25" i="7"/>
  <c r="BA25" i="7"/>
  <c r="BF32" i="7"/>
  <c r="BD32" i="7"/>
  <c r="BB32" i="7"/>
  <c r="AZ32" i="7"/>
  <c r="BF31" i="7"/>
  <c r="BD31" i="7"/>
  <c r="BB31" i="7"/>
  <c r="AZ31" i="7"/>
  <c r="BF30" i="7"/>
  <c r="BD30" i="7"/>
  <c r="BB30" i="7"/>
  <c r="AZ30" i="7"/>
  <c r="BF29" i="7"/>
  <c r="BD29" i="7"/>
  <c r="BB29" i="7"/>
  <c r="AZ29" i="7"/>
  <c r="BF36" i="7"/>
  <c r="BD36" i="7"/>
  <c r="BB36" i="7"/>
  <c r="AZ36" i="7"/>
  <c r="BG35" i="7"/>
  <c r="BE35" i="7"/>
  <c r="BC35" i="7"/>
  <c r="BA35" i="7"/>
  <c r="BF34" i="7"/>
  <c r="BD34" i="7"/>
  <c r="BB34" i="7"/>
  <c r="AZ34" i="7"/>
  <c r="BF33" i="7"/>
  <c r="BD33" i="7"/>
  <c r="BB33" i="7"/>
  <c r="AZ33" i="7"/>
  <c r="BG28" i="7"/>
  <c r="BE28" i="7"/>
  <c r="BC28" i="7"/>
  <c r="BA28" i="7"/>
  <c r="BF27" i="7"/>
  <c r="BD27" i="7"/>
  <c r="BB27" i="7"/>
  <c r="AZ27" i="7"/>
  <c r="BG32" i="7"/>
  <c r="BE32" i="7"/>
  <c r="BC32" i="7"/>
  <c r="BA32" i="7"/>
  <c r="BG31" i="7"/>
  <c r="BE31" i="7"/>
  <c r="BC31" i="7"/>
  <c r="BA31" i="7"/>
  <c r="BG30" i="7"/>
  <c r="BE30" i="7"/>
  <c r="BC30" i="7"/>
  <c r="BA30" i="7"/>
  <c r="BG29" i="7"/>
  <c r="BE29" i="7"/>
  <c r="BC29" i="7"/>
  <c r="BA29" i="7"/>
  <c r="BG36" i="7"/>
  <c r="BE36" i="7"/>
  <c r="BC36" i="7"/>
  <c r="BA36" i="7"/>
  <c r="BG34" i="7"/>
  <c r="BC34" i="7"/>
  <c r="BA34" i="7"/>
  <c r="AY31" i="7"/>
  <c r="AY29" i="7"/>
  <c r="AY33" i="7"/>
  <c r="AC13" i="7"/>
  <c r="AY32" i="7"/>
  <c r="AY30" i="7"/>
  <c r="AY36" i="7"/>
  <c r="AY35" i="7"/>
  <c r="AY28" i="7"/>
  <c r="AY27" i="7"/>
  <c r="AY26" i="7"/>
  <c r="AX36" i="7"/>
  <c r="AX35" i="7"/>
  <c r="AX27" i="7"/>
  <c r="AX25" i="7"/>
  <c r="AX28" i="7"/>
  <c r="AC14" i="7"/>
  <c r="AC12" i="7"/>
  <c r="BH23" i="6"/>
  <c r="BH27" i="6"/>
  <c r="BH31" i="6"/>
  <c r="BI29" i="6"/>
  <c r="BG34" i="6"/>
  <c r="BG20" i="6"/>
  <c r="BG22" i="6"/>
  <c r="BG24" i="6"/>
  <c r="BS24" i="6" s="1"/>
  <c r="BG26" i="6"/>
  <c r="BG28" i="6"/>
  <c r="BG30" i="6"/>
  <c r="BJ28" i="6"/>
  <c r="BI35" i="6"/>
  <c r="BI34" i="6"/>
  <c r="BI33" i="6"/>
  <c r="BG23" i="6"/>
  <c r="BG27" i="6"/>
  <c r="BG31" i="6"/>
  <c r="BI23" i="6"/>
  <c r="BI22" i="6"/>
  <c r="BI21" i="6"/>
  <c r="BI27" i="6"/>
  <c r="BI26" i="6"/>
  <c r="BI25" i="6"/>
  <c r="BI31" i="6"/>
  <c r="BJ30" i="6"/>
  <c r="BH30" i="6"/>
  <c r="BG35" i="6"/>
  <c r="BH35" i="6"/>
  <c r="BH34" i="6"/>
  <c r="BH33" i="6"/>
  <c r="T19" i="6"/>
  <c r="BR34" i="6"/>
  <c r="BR32" i="6"/>
  <c r="BR35" i="6"/>
  <c r="BR31" i="6"/>
  <c r="BR28" i="6"/>
  <c r="BR30" i="6"/>
  <c r="BR27" i="6"/>
  <c r="BR25" i="6"/>
  <c r="BR26" i="6"/>
  <c r="BR23" i="6"/>
  <c r="BR21" i="6"/>
  <c r="BR22" i="6"/>
  <c r="BQ29" i="6"/>
  <c r="BQ28" i="6"/>
  <c r="BQ31" i="6"/>
  <c r="BQ35" i="6"/>
  <c r="BQ34" i="6"/>
  <c r="BQ33" i="6"/>
  <c r="BQ27" i="6"/>
  <c r="BQ26" i="6"/>
  <c r="BQ25" i="6"/>
  <c r="BQ23" i="6"/>
  <c r="BQ22" i="6"/>
  <c r="BQ21" i="6"/>
  <c r="BP34" i="6"/>
  <c r="BP32" i="6"/>
  <c r="BP35" i="6"/>
  <c r="BP31" i="6"/>
  <c r="BP28" i="6"/>
  <c r="BP30" i="6"/>
  <c r="BP27" i="6"/>
  <c r="BP25" i="6"/>
  <c r="BP26" i="6"/>
  <c r="BP23" i="6"/>
  <c r="BP21" i="6"/>
  <c r="BP22" i="6"/>
  <c r="BO29" i="6"/>
  <c r="BO28" i="6"/>
  <c r="BO31" i="6"/>
  <c r="BO35" i="6"/>
  <c r="BO34" i="6"/>
  <c r="BO33" i="6"/>
  <c r="BO27" i="6"/>
  <c r="BO26" i="6"/>
  <c r="BO25" i="6"/>
  <c r="BO23" i="6"/>
  <c r="BO22" i="6"/>
  <c r="BO21" i="6"/>
  <c r="BN26" i="6"/>
  <c r="BN24" i="6"/>
  <c r="BN34" i="6"/>
  <c r="BN32" i="6"/>
  <c r="BS32" i="6" s="1"/>
  <c r="BN35" i="6"/>
  <c r="BN31" i="6"/>
  <c r="BN28" i="6"/>
  <c r="BN30" i="6"/>
  <c r="BN27" i="6"/>
  <c r="BN23" i="6"/>
  <c r="BN21" i="6"/>
  <c r="BN22" i="6"/>
  <c r="BM35" i="6"/>
  <c r="BM34" i="6"/>
  <c r="BM33" i="6"/>
  <c r="BM29" i="6"/>
  <c r="BM28" i="6"/>
  <c r="BM31" i="6"/>
  <c r="BM27" i="6"/>
  <c r="BM26" i="6"/>
  <c r="BM25" i="6"/>
  <c r="BM23" i="6"/>
  <c r="BM22" i="6"/>
  <c r="BM21" i="6"/>
  <c r="BL31" i="6"/>
  <c r="BL28" i="6"/>
  <c r="BL30" i="6"/>
  <c r="BL34" i="6"/>
  <c r="BL32" i="6"/>
  <c r="BL35" i="6"/>
  <c r="BL27" i="6"/>
  <c r="BL25" i="6"/>
  <c r="BL26" i="6"/>
  <c r="BL23" i="6"/>
  <c r="BL21" i="6"/>
  <c r="BL22" i="6"/>
  <c r="BK27" i="6"/>
  <c r="BK26" i="6"/>
  <c r="BK25" i="6"/>
  <c r="BK35" i="6"/>
  <c r="BK34" i="6"/>
  <c r="BK33" i="6"/>
  <c r="BK29" i="6"/>
  <c r="BK28" i="6"/>
  <c r="BK31" i="6"/>
  <c r="BK23" i="6"/>
  <c r="BK22" i="6"/>
  <c r="BK21" i="6"/>
  <c r="BJ34" i="6"/>
  <c r="BJ32" i="6"/>
  <c r="BJ35" i="6"/>
  <c r="BJ31" i="6"/>
  <c r="BJ27" i="6"/>
  <c r="BJ25" i="6"/>
  <c r="BJ26" i="6"/>
  <c r="BJ23" i="6"/>
  <c r="BJ21" i="6"/>
  <c r="BJ22" i="6"/>
  <c r="AC11" i="6"/>
  <c r="BS30" i="6"/>
  <c r="AC12" i="6"/>
  <c r="AC13" i="6"/>
  <c r="AC14" i="6"/>
  <c r="BB4" i="5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3" i="5"/>
  <c r="BS28" i="6" l="1"/>
  <c r="BS33" i="6"/>
  <c r="BH25" i="7"/>
  <c r="BH33" i="7"/>
  <c r="BS22" i="6"/>
  <c r="BH23" i="7"/>
  <c r="BS35" i="6"/>
  <c r="BS34" i="6"/>
  <c r="BS29" i="6"/>
  <c r="BH22" i="7"/>
  <c r="BH26" i="7"/>
  <c r="BH24" i="7"/>
  <c r="BH28" i="7"/>
  <c r="BH27" i="7"/>
  <c r="BH30" i="7"/>
  <c r="BH35" i="7"/>
  <c r="BH34" i="7"/>
  <c r="BH29" i="7"/>
  <c r="BH31" i="7"/>
  <c r="BH32" i="7"/>
  <c r="BH36" i="7"/>
  <c r="BS31" i="6"/>
  <c r="BS21" i="6"/>
  <c r="BS23" i="6"/>
  <c r="BS27" i="6"/>
  <c r="BS26" i="6"/>
  <c r="BS25" i="6"/>
  <c r="J19" i="5"/>
  <c r="AN82" i="5"/>
  <c r="AN83" i="5"/>
  <c r="AN84" i="5"/>
  <c r="AN81" i="5"/>
  <c r="AG83" i="5"/>
  <c r="AG84" i="5"/>
  <c r="AG82" i="5"/>
  <c r="AG81" i="5"/>
  <c r="AN80" i="5"/>
  <c r="AL80" i="5"/>
  <c r="AK80" i="5"/>
  <c r="AJ80" i="5"/>
  <c r="AI80" i="5"/>
  <c r="AH80" i="5"/>
  <c r="AG80" i="5"/>
  <c r="J20" i="5" l="1"/>
  <c r="K20" i="5" s="1"/>
  <c r="K19" i="5"/>
  <c r="Q6" i="5"/>
  <c r="Q4" i="5"/>
  <c r="Q12" i="5" s="1"/>
  <c r="Q3" i="5"/>
  <c r="Q11" i="5" s="1"/>
  <c r="S20" i="4"/>
  <c r="R12" i="5"/>
  <c r="S12" i="5"/>
  <c r="T12" i="5"/>
  <c r="U12" i="5"/>
  <c r="V12" i="5"/>
  <c r="W12" i="5"/>
  <c r="X12" i="5"/>
  <c r="Y12" i="5"/>
  <c r="Z12" i="5"/>
  <c r="AA12" i="5"/>
  <c r="AB12" i="5"/>
  <c r="R13" i="5"/>
  <c r="S13" i="5"/>
  <c r="T13" i="5"/>
  <c r="U13" i="5"/>
  <c r="V13" i="5"/>
  <c r="W13" i="5"/>
  <c r="X13" i="5"/>
  <c r="Y13" i="5"/>
  <c r="Z13" i="5"/>
  <c r="AA13" i="5"/>
  <c r="AB13" i="5"/>
  <c r="R14" i="5"/>
  <c r="S14" i="5"/>
  <c r="T14" i="5"/>
  <c r="U14" i="5"/>
  <c r="V14" i="5"/>
  <c r="W14" i="5"/>
  <c r="X14" i="5"/>
  <c r="Y14" i="5"/>
  <c r="Z14" i="5"/>
  <c r="AA14" i="5"/>
  <c r="AB14" i="5"/>
  <c r="R11" i="5"/>
  <c r="S11" i="5"/>
  <c r="T11" i="5"/>
  <c r="U11" i="5"/>
  <c r="V11" i="5"/>
  <c r="W11" i="5"/>
  <c r="X11" i="5"/>
  <c r="Y11" i="5"/>
  <c r="Z11" i="5"/>
  <c r="AA11" i="5"/>
  <c r="AB11" i="5"/>
  <c r="Q13" i="5"/>
  <c r="Q14" i="5"/>
  <c r="AN89" i="4"/>
  <c r="AN88" i="4"/>
  <c r="AN87" i="4"/>
  <c r="AN85" i="4"/>
  <c r="AM85" i="4"/>
  <c r="AL85" i="4"/>
  <c r="AK85" i="4"/>
  <c r="AJ85" i="4"/>
  <c r="AI85" i="4"/>
  <c r="AH85" i="4"/>
  <c r="AG89" i="4"/>
  <c r="AG88" i="4"/>
  <c r="AG87" i="4"/>
  <c r="AG86" i="4"/>
  <c r="AG85" i="4"/>
  <c r="AN86" i="4"/>
  <c r="U15" i="4"/>
  <c r="BC12" i="4" s="1"/>
  <c r="R14" i="4"/>
  <c r="R15" i="4"/>
  <c r="R16" i="4"/>
  <c r="S25" i="4"/>
  <c r="T25" i="4" s="1"/>
  <c r="S24" i="4"/>
  <c r="T24" i="4" s="1"/>
  <c r="S23" i="4"/>
  <c r="T23" i="4" s="1"/>
  <c r="S22" i="4"/>
  <c r="T22" i="4" s="1"/>
  <c r="S21" i="4"/>
  <c r="T21" i="4" s="1"/>
  <c r="T20" i="4"/>
  <c r="R13" i="4"/>
  <c r="S13" i="4"/>
  <c r="T13" i="4"/>
  <c r="BB6" i="4" s="1"/>
  <c r="U13" i="4"/>
  <c r="BC4" i="4" s="1"/>
  <c r="V13" i="4"/>
  <c r="BD7" i="4" s="1"/>
  <c r="W13" i="4"/>
  <c r="BE4" i="4" s="1"/>
  <c r="X13" i="4"/>
  <c r="BF7" i="4" s="1"/>
  <c r="Y13" i="4"/>
  <c r="BG4" i="4" s="1"/>
  <c r="Z13" i="4"/>
  <c r="BH7" i="4" s="1"/>
  <c r="AA13" i="4"/>
  <c r="AB13" i="4"/>
  <c r="S14" i="4"/>
  <c r="T14" i="4"/>
  <c r="BB10" i="4" s="1"/>
  <c r="U14" i="4"/>
  <c r="BC8" i="4" s="1"/>
  <c r="V14" i="4"/>
  <c r="BD8" i="4" s="1"/>
  <c r="W14" i="4"/>
  <c r="BE8" i="4" s="1"/>
  <c r="X14" i="4"/>
  <c r="BF8" i="4" s="1"/>
  <c r="Y14" i="4"/>
  <c r="BG8" i="4" s="1"/>
  <c r="Z14" i="4"/>
  <c r="BH8" i="4" s="1"/>
  <c r="AA14" i="4"/>
  <c r="AB14" i="4"/>
  <c r="S15" i="4"/>
  <c r="T15" i="4"/>
  <c r="BB14" i="4" s="1"/>
  <c r="V15" i="4"/>
  <c r="BD12" i="4" s="1"/>
  <c r="W15" i="4"/>
  <c r="BE12" i="4" s="1"/>
  <c r="X15" i="4"/>
  <c r="BF12" i="4" s="1"/>
  <c r="Y15" i="4"/>
  <c r="BG12" i="4" s="1"/>
  <c r="Z15" i="4"/>
  <c r="BH12" i="4" s="1"/>
  <c r="AA15" i="4"/>
  <c r="AB15" i="4"/>
  <c r="S16" i="4"/>
  <c r="T16" i="4"/>
  <c r="BB17" i="4" s="1"/>
  <c r="U16" i="4"/>
  <c r="BC16" i="4" s="1"/>
  <c r="V16" i="4"/>
  <c r="BD16" i="4" s="1"/>
  <c r="W16" i="4"/>
  <c r="BE16" i="4" s="1"/>
  <c r="X16" i="4"/>
  <c r="BF16" i="4" s="1"/>
  <c r="Y16" i="4"/>
  <c r="BG16" i="4" s="1"/>
  <c r="Z16" i="4"/>
  <c r="BH16" i="4" s="1"/>
  <c r="AA16" i="4"/>
  <c r="AB16" i="4"/>
  <c r="Q15" i="4"/>
  <c r="Q16" i="4"/>
  <c r="Q14" i="4"/>
  <c r="Q13" i="4"/>
  <c r="I16" i="2"/>
  <c r="I15" i="2"/>
  <c r="I14" i="2"/>
  <c r="I13" i="2"/>
  <c r="I10" i="2"/>
  <c r="AE112" i="3" s="1"/>
  <c r="AM113" i="3"/>
  <c r="AF113" i="3"/>
  <c r="AM112" i="3"/>
  <c r="AF112" i="3"/>
  <c r="AM111" i="3"/>
  <c r="AF111" i="3"/>
  <c r="AM110" i="3"/>
  <c r="AF110" i="3"/>
  <c r="AM109" i="3"/>
  <c r="AL109" i="3"/>
  <c r="AK109" i="3"/>
  <c r="AJ109" i="3"/>
  <c r="AI109" i="3"/>
  <c r="AH109" i="3"/>
  <c r="AG109" i="3"/>
  <c r="AA50" i="3"/>
  <c r="Z50" i="3"/>
  <c r="Y50" i="3"/>
  <c r="X50" i="3"/>
  <c r="AU42" i="3" s="1"/>
  <c r="W50" i="3"/>
  <c r="AT45" i="3" s="1"/>
  <c r="V50" i="3"/>
  <c r="AS46" i="3" s="1"/>
  <c r="U50" i="3"/>
  <c r="T50" i="3"/>
  <c r="AQ45" i="3" s="1"/>
  <c r="S50" i="3"/>
  <c r="R50" i="3"/>
  <c r="AP44" i="3" s="1"/>
  <c r="Q50" i="3"/>
  <c r="P50" i="3"/>
  <c r="AA49" i="3"/>
  <c r="Z49" i="3"/>
  <c r="Y49" i="3"/>
  <c r="X49" i="3"/>
  <c r="AU40" i="3" s="1"/>
  <c r="W49" i="3"/>
  <c r="AT41" i="3" s="1"/>
  <c r="V49" i="3"/>
  <c r="AS39" i="3" s="1"/>
  <c r="U49" i="3"/>
  <c r="T49" i="3"/>
  <c r="AQ40" i="3" s="1"/>
  <c r="S49" i="3"/>
  <c r="R49" i="3"/>
  <c r="AP38" i="3" s="1"/>
  <c r="Q49" i="3"/>
  <c r="P49" i="3"/>
  <c r="AA48" i="3"/>
  <c r="Z48" i="3"/>
  <c r="Y48" i="3"/>
  <c r="X48" i="3"/>
  <c r="AU35" i="3" s="1"/>
  <c r="W48" i="3"/>
  <c r="AT35" i="3" s="1"/>
  <c r="V48" i="3"/>
  <c r="AS34" i="3" s="1"/>
  <c r="U48" i="3"/>
  <c r="T48" i="3"/>
  <c r="S48" i="3"/>
  <c r="R48" i="3"/>
  <c r="AP35" i="3" s="1"/>
  <c r="Q48" i="3"/>
  <c r="P48" i="3"/>
  <c r="AA47" i="3"/>
  <c r="Z47" i="3"/>
  <c r="AV45" i="3" s="1"/>
  <c r="Y47" i="3"/>
  <c r="X47" i="3"/>
  <c r="AU27" i="3" s="1"/>
  <c r="W47" i="3"/>
  <c r="AT29" i="3" s="1"/>
  <c r="V47" i="3"/>
  <c r="AS29" i="3" s="1"/>
  <c r="U47" i="3"/>
  <c r="T47" i="3"/>
  <c r="S47" i="3"/>
  <c r="R47" i="3"/>
  <c r="AP31" i="3" s="1"/>
  <c r="Q47" i="3"/>
  <c r="P47" i="3"/>
  <c r="AU46" i="3"/>
  <c r="AR46" i="3"/>
  <c r="AQ46" i="3"/>
  <c r="AP46" i="3"/>
  <c r="AU45" i="3"/>
  <c r="AR45" i="3"/>
  <c r="AU44" i="3"/>
  <c r="AR44" i="3"/>
  <c r="AQ44" i="3"/>
  <c r="AU43" i="3"/>
  <c r="AS43" i="3"/>
  <c r="AR43" i="3"/>
  <c r="AQ43" i="3"/>
  <c r="AV42" i="3"/>
  <c r="AR42" i="3"/>
  <c r="AQ42" i="3"/>
  <c r="AU41" i="3"/>
  <c r="AS41" i="3"/>
  <c r="AR41" i="3"/>
  <c r="AQ41" i="3"/>
  <c r="AV40" i="3"/>
  <c r="AR40" i="3"/>
  <c r="AU39" i="3"/>
  <c r="AR39" i="3"/>
  <c r="AQ39" i="3"/>
  <c r="AP39" i="3"/>
  <c r="AU38" i="3"/>
  <c r="AR38" i="3"/>
  <c r="AU37" i="3"/>
  <c r="AR37" i="3"/>
  <c r="AQ37" i="3"/>
  <c r="AP37" i="3"/>
  <c r="AU36" i="3"/>
  <c r="AT36" i="3"/>
  <c r="AS36" i="3"/>
  <c r="AR36" i="3"/>
  <c r="AQ36" i="3"/>
  <c r="AV35" i="3"/>
  <c r="AR35" i="3"/>
  <c r="AQ35" i="3"/>
  <c r="R35" i="3"/>
  <c r="S35" i="3" s="1"/>
  <c r="AU34" i="3"/>
  <c r="AR34" i="3"/>
  <c r="AQ34" i="3"/>
  <c r="AP34" i="3"/>
  <c r="R34" i="3"/>
  <c r="S34" i="3" s="1"/>
  <c r="AU33" i="3"/>
  <c r="AR33" i="3"/>
  <c r="AQ33" i="3"/>
  <c r="R33" i="3"/>
  <c r="S33" i="3" s="1"/>
  <c r="AU32" i="3"/>
  <c r="AR32" i="3"/>
  <c r="AQ32" i="3"/>
  <c r="R32" i="3"/>
  <c r="S32" i="3" s="1"/>
  <c r="AU31" i="3"/>
  <c r="AR31" i="3"/>
  <c r="AQ31" i="3"/>
  <c r="R31" i="3"/>
  <c r="S31" i="3" s="1"/>
  <c r="AU30" i="3"/>
  <c r="AR30" i="3"/>
  <c r="AQ30" i="3"/>
  <c r="R30" i="3"/>
  <c r="S30" i="3" s="1"/>
  <c r="AU29" i="3"/>
  <c r="AR29" i="3"/>
  <c r="AQ29" i="3"/>
  <c r="AP29" i="3"/>
  <c r="AU28" i="3"/>
  <c r="AT28" i="3"/>
  <c r="AS28" i="3"/>
  <c r="AR28" i="3"/>
  <c r="AQ28" i="3"/>
  <c r="AV27" i="3"/>
  <c r="AR27" i="3"/>
  <c r="AQ27" i="3"/>
  <c r="AE113" i="3"/>
  <c r="AE111" i="3"/>
  <c r="AE110" i="3"/>
  <c r="AP28" i="3" l="1"/>
  <c r="AV30" i="3"/>
  <c r="AV33" i="3"/>
  <c r="AV34" i="3"/>
  <c r="AV37" i="3"/>
  <c r="AS40" i="3"/>
  <c r="AV44" i="3"/>
  <c r="AS45" i="3"/>
  <c r="AV46" i="3"/>
  <c r="AV29" i="3"/>
  <c r="AV31" i="3"/>
  <c r="AV32" i="3"/>
  <c r="AP36" i="3"/>
  <c r="AS38" i="3"/>
  <c r="AV39" i="3"/>
  <c r="AP41" i="3"/>
  <c r="AP43" i="3"/>
  <c r="AS30" i="3"/>
  <c r="AS32" i="3"/>
  <c r="AP40" i="3"/>
  <c r="AS42" i="3"/>
  <c r="AS44" i="3"/>
  <c r="AS27" i="3"/>
  <c r="AS31" i="3"/>
  <c r="AS33" i="3"/>
  <c r="AS35" i="3"/>
  <c r="AT40" i="3"/>
  <c r="AV41" i="3"/>
  <c r="AV43" i="3"/>
  <c r="AP45" i="3"/>
  <c r="AP27" i="3"/>
  <c r="AV28" i="3"/>
  <c r="AP30" i="3"/>
  <c r="AT30" i="3"/>
  <c r="AT31" i="3"/>
  <c r="AP32" i="3"/>
  <c r="AT32" i="3"/>
  <c r="AP33" i="3"/>
  <c r="AT33" i="3"/>
  <c r="AV36" i="3"/>
  <c r="AS37" i="3"/>
  <c r="AQ38" i="3"/>
  <c r="AV38" i="3"/>
  <c r="AP42" i="3"/>
  <c r="AT44" i="3"/>
  <c r="AT27" i="3"/>
  <c r="AT34" i="3"/>
  <c r="AT39" i="3"/>
  <c r="AT43" i="3"/>
  <c r="AT38" i="3"/>
  <c r="AT42" i="3"/>
  <c r="AT46" i="3"/>
  <c r="AT37" i="3"/>
  <c r="BH4" i="4"/>
  <c r="BF4" i="4"/>
  <c r="BD4" i="4"/>
  <c r="BB7" i="4"/>
  <c r="BB5" i="4"/>
  <c r="BG5" i="4"/>
  <c r="BE5" i="4"/>
  <c r="BC5" i="4"/>
  <c r="BB11" i="4"/>
  <c r="BB9" i="4"/>
  <c r="BB16" i="4"/>
  <c r="BB18" i="4"/>
  <c r="BB15" i="4"/>
  <c r="BB13" i="4"/>
  <c r="BG6" i="4"/>
  <c r="BE6" i="4"/>
  <c r="BC6" i="4"/>
  <c r="BG7" i="4"/>
  <c r="BE7" i="4"/>
  <c r="BC7" i="4"/>
  <c r="BG11" i="4"/>
  <c r="BE11" i="4"/>
  <c r="BC11" i="4"/>
  <c r="BG10" i="4"/>
  <c r="BE10" i="4"/>
  <c r="BC10" i="4"/>
  <c r="BG9" i="4"/>
  <c r="BE9" i="4"/>
  <c r="BC9" i="4"/>
  <c r="BG15" i="4"/>
  <c r="BE15" i="4"/>
  <c r="BC15" i="4"/>
  <c r="BG14" i="4"/>
  <c r="BE14" i="4"/>
  <c r="BC14" i="4"/>
  <c r="BG13" i="4"/>
  <c r="BE13" i="4"/>
  <c r="BC13" i="4"/>
  <c r="BG19" i="4"/>
  <c r="BE19" i="4"/>
  <c r="BC19" i="4"/>
  <c r="BG18" i="4"/>
  <c r="BE18" i="4"/>
  <c r="BC18" i="4"/>
  <c r="BG17" i="4"/>
  <c r="BE17" i="4"/>
  <c r="BC17" i="4"/>
  <c r="AP30" i="5"/>
  <c r="AP32" i="5"/>
  <c r="AP29" i="5"/>
  <c r="AP31" i="5"/>
  <c r="BA21" i="5"/>
  <c r="BA23" i="5"/>
  <c r="BA24" i="5"/>
  <c r="BA22" i="5"/>
  <c r="AY21" i="5"/>
  <c r="AY23" i="5"/>
  <c r="AY22" i="5"/>
  <c r="AY24" i="5"/>
  <c r="AW21" i="5"/>
  <c r="AW23" i="5"/>
  <c r="AW24" i="5"/>
  <c r="AW22" i="5"/>
  <c r="AU21" i="5"/>
  <c r="AU23" i="5"/>
  <c r="AU22" i="5"/>
  <c r="AU24" i="5"/>
  <c r="AS21" i="5"/>
  <c r="AS23" i="5"/>
  <c r="AS24" i="5"/>
  <c r="AS22" i="5"/>
  <c r="AQ21" i="5"/>
  <c r="AQ23" i="5"/>
  <c r="AQ22" i="5"/>
  <c r="AQ24" i="5"/>
  <c r="AZ34" i="5"/>
  <c r="AZ36" i="5"/>
  <c r="AZ33" i="5"/>
  <c r="AZ35" i="5"/>
  <c r="AX34" i="5"/>
  <c r="AX36" i="5"/>
  <c r="AX33" i="5"/>
  <c r="AX35" i="5"/>
  <c r="AV34" i="5"/>
  <c r="AV36" i="5"/>
  <c r="AV33" i="5"/>
  <c r="AV35" i="5"/>
  <c r="AT34" i="5"/>
  <c r="AT36" i="5"/>
  <c r="AT33" i="5"/>
  <c r="AT35" i="5"/>
  <c r="AR34" i="5"/>
  <c r="AR36" i="5"/>
  <c r="AR33" i="5"/>
  <c r="AR35" i="5"/>
  <c r="BA29" i="5"/>
  <c r="BA31" i="5"/>
  <c r="BA32" i="5"/>
  <c r="BA30" i="5"/>
  <c r="AY29" i="5"/>
  <c r="AY31" i="5"/>
  <c r="AY30" i="5"/>
  <c r="AY32" i="5"/>
  <c r="AW29" i="5"/>
  <c r="AW31" i="5"/>
  <c r="AW30" i="5"/>
  <c r="AW32" i="5"/>
  <c r="AU29" i="5"/>
  <c r="AU31" i="5"/>
  <c r="AU30" i="5"/>
  <c r="AU32" i="5"/>
  <c r="AS29" i="5"/>
  <c r="AS31" i="5"/>
  <c r="AS30" i="5"/>
  <c r="AS32" i="5"/>
  <c r="AQ29" i="5"/>
  <c r="AQ31" i="5"/>
  <c r="AQ30" i="5"/>
  <c r="AQ32" i="5"/>
  <c r="AZ26" i="5"/>
  <c r="AZ28" i="5"/>
  <c r="AZ27" i="5"/>
  <c r="AZ25" i="5"/>
  <c r="AX26" i="5"/>
  <c r="AX28" i="5"/>
  <c r="AX25" i="5"/>
  <c r="AX27" i="5"/>
  <c r="AV26" i="5"/>
  <c r="AV28" i="5"/>
  <c r="AV27" i="5"/>
  <c r="AV25" i="5"/>
  <c r="AT26" i="5"/>
  <c r="AT28" i="5"/>
  <c r="AT25" i="5"/>
  <c r="AT27" i="5"/>
  <c r="AR26" i="5"/>
  <c r="AR28" i="5"/>
  <c r="AR27" i="5"/>
  <c r="AR25" i="5"/>
  <c r="AB47" i="3"/>
  <c r="AB48" i="3"/>
  <c r="AB49" i="3"/>
  <c r="AB50" i="3"/>
  <c r="BB4" i="4"/>
  <c r="BH5" i="4"/>
  <c r="BF5" i="4"/>
  <c r="BD5" i="4"/>
  <c r="BB8" i="4"/>
  <c r="BB12" i="4"/>
  <c r="BB19" i="4"/>
  <c r="BH6" i="4"/>
  <c r="BF6" i="4"/>
  <c r="BD6" i="4"/>
  <c r="BH11" i="4"/>
  <c r="BF11" i="4"/>
  <c r="BD11" i="4"/>
  <c r="BH10" i="4"/>
  <c r="BF10" i="4"/>
  <c r="BD10" i="4"/>
  <c r="BH9" i="4"/>
  <c r="BF9" i="4"/>
  <c r="BD9" i="4"/>
  <c r="BH15" i="4"/>
  <c r="BF15" i="4"/>
  <c r="BD15" i="4"/>
  <c r="BH14" i="4"/>
  <c r="BF14" i="4"/>
  <c r="BD14" i="4"/>
  <c r="BH13" i="4"/>
  <c r="BF13" i="4"/>
  <c r="BD13" i="4"/>
  <c r="BH19" i="4"/>
  <c r="BF19" i="4"/>
  <c r="BD19" i="4"/>
  <c r="BH18" i="4"/>
  <c r="BF18" i="4"/>
  <c r="BD18" i="4"/>
  <c r="BH17" i="4"/>
  <c r="BF17" i="4"/>
  <c r="BD17" i="4"/>
  <c r="AP34" i="5"/>
  <c r="AP36" i="5"/>
  <c r="AP33" i="5"/>
  <c r="AP35" i="5"/>
  <c r="AP26" i="5"/>
  <c r="AP28" i="5"/>
  <c r="AP25" i="5"/>
  <c r="AP27" i="5"/>
  <c r="AZ22" i="5"/>
  <c r="AZ24" i="5"/>
  <c r="AZ23" i="5"/>
  <c r="AZ21" i="5"/>
  <c r="AX22" i="5"/>
  <c r="AX24" i="5"/>
  <c r="AX21" i="5"/>
  <c r="AX23" i="5"/>
  <c r="AV22" i="5"/>
  <c r="AV24" i="5"/>
  <c r="AV23" i="5"/>
  <c r="AV21" i="5"/>
  <c r="AT22" i="5"/>
  <c r="AT24" i="5"/>
  <c r="AT21" i="5"/>
  <c r="AT23" i="5"/>
  <c r="AR22" i="5"/>
  <c r="AR24" i="5"/>
  <c r="AR23" i="5"/>
  <c r="AR21" i="5"/>
  <c r="BA33" i="5"/>
  <c r="BA35" i="5"/>
  <c r="BA34" i="5"/>
  <c r="BA36" i="5"/>
  <c r="AY33" i="5"/>
  <c r="AY35" i="5"/>
  <c r="AY34" i="5"/>
  <c r="AY36" i="5"/>
  <c r="AW33" i="5"/>
  <c r="AW35" i="5"/>
  <c r="AW34" i="5"/>
  <c r="AW36" i="5"/>
  <c r="AU33" i="5"/>
  <c r="AU35" i="5"/>
  <c r="AU34" i="5"/>
  <c r="AU36" i="5"/>
  <c r="AS33" i="5"/>
  <c r="AS35" i="5"/>
  <c r="AS34" i="5"/>
  <c r="AS36" i="5"/>
  <c r="AQ33" i="5"/>
  <c r="AQ35" i="5"/>
  <c r="AQ34" i="5"/>
  <c r="AQ36" i="5"/>
  <c r="AZ30" i="5"/>
  <c r="AZ32" i="5"/>
  <c r="AZ29" i="5"/>
  <c r="AZ31" i="5"/>
  <c r="AX30" i="5"/>
  <c r="AX32" i="5"/>
  <c r="AX29" i="5"/>
  <c r="AX31" i="5"/>
  <c r="AV30" i="5"/>
  <c r="AV32" i="5"/>
  <c r="AV29" i="5"/>
  <c r="AV31" i="5"/>
  <c r="AT30" i="5"/>
  <c r="AT32" i="5"/>
  <c r="AT29" i="5"/>
  <c r="AT31" i="5"/>
  <c r="AR30" i="5"/>
  <c r="AR32" i="5"/>
  <c r="AR29" i="5"/>
  <c r="AR31" i="5"/>
  <c r="BA25" i="5"/>
  <c r="BA27" i="5"/>
  <c r="BA28" i="5"/>
  <c r="BA26" i="5"/>
  <c r="AY25" i="5"/>
  <c r="AY27" i="5"/>
  <c r="AY26" i="5"/>
  <c r="AY28" i="5"/>
  <c r="AW25" i="5"/>
  <c r="AW27" i="5"/>
  <c r="AW28" i="5"/>
  <c r="AW26" i="5"/>
  <c r="AU25" i="5"/>
  <c r="AU27" i="5"/>
  <c r="AU26" i="5"/>
  <c r="AU28" i="5"/>
  <c r="AS25" i="5"/>
  <c r="AS27" i="5"/>
  <c r="AS28" i="5"/>
  <c r="AS26" i="5"/>
  <c r="AQ25" i="5"/>
  <c r="AQ27" i="5"/>
  <c r="AQ26" i="5"/>
  <c r="AQ28" i="5"/>
  <c r="AP22" i="5"/>
  <c r="AP24" i="5"/>
  <c r="AP23" i="5"/>
  <c r="AP21" i="5"/>
  <c r="K21" i="5"/>
  <c r="AC14" i="4"/>
  <c r="AC16" i="4"/>
  <c r="T28" i="4"/>
  <c r="AC15" i="4"/>
  <c r="AC13" i="4"/>
  <c r="S38" i="3"/>
  <c r="AC11" i="5"/>
  <c r="AC14" i="5"/>
  <c r="AC12" i="5"/>
  <c r="AC13" i="5"/>
  <c r="BB24" i="5" l="1"/>
  <c r="BB22" i="5"/>
  <c r="BB21" i="5"/>
  <c r="BB23" i="5"/>
  <c r="BB27" i="5"/>
  <c r="BB28" i="5"/>
  <c r="BB35" i="5"/>
  <c r="BB36" i="5"/>
  <c r="BB29" i="5"/>
  <c r="BB30" i="5"/>
  <c r="BB25" i="5"/>
  <c r="BB26" i="5"/>
  <c r="BB33" i="5"/>
  <c r="BB34" i="5"/>
  <c r="BB31" i="5"/>
  <c r="BB32" i="5"/>
</calcChain>
</file>

<file path=xl/sharedStrings.xml><?xml version="1.0" encoding="utf-8"?>
<sst xmlns="http://schemas.openxmlformats.org/spreadsheetml/2006/main" count="4057" uniqueCount="304">
  <si>
    <t>Kerr/Swede Gulch Flow Estimates/ Field Data</t>
  </si>
  <si>
    <t xml:space="preserve">date </t>
  </si>
  <si>
    <t>Monthly Concentrations ug/l)</t>
  </si>
  <si>
    <t>Site 52 Confluence</t>
  </si>
  <si>
    <t>Site 53 Riefenberg</t>
  </si>
  <si>
    <t>Site 55 Swede</t>
  </si>
  <si>
    <t>Site 54 Kerr</t>
  </si>
  <si>
    <t>BCWA Site</t>
  </si>
  <si>
    <t>Time</t>
  </si>
  <si>
    <t>Temp ( C)</t>
  </si>
  <si>
    <t>pH</t>
  </si>
  <si>
    <t>SC (ms/cm)</t>
  </si>
  <si>
    <t>DO (mg/l)</t>
  </si>
  <si>
    <t>Rel NO3 (mg/l)</t>
  </si>
  <si>
    <t>E. Coli (Cells/100ml)</t>
  </si>
  <si>
    <t>Site</t>
  </si>
  <si>
    <t>Parameter (ug/l)</t>
  </si>
  <si>
    <t>Site 52 - Confluence</t>
  </si>
  <si>
    <t xml:space="preserve">Total Nitrogen </t>
  </si>
  <si>
    <t>Width (in)</t>
  </si>
  <si>
    <t>Nitrate/Nitrite as N, dissolved</t>
  </si>
  <si>
    <t>Conditions</t>
  </si>
  <si>
    <t>Site 53 - Riefenberg</t>
  </si>
  <si>
    <t>Ammonia Nitrogen</t>
  </si>
  <si>
    <t>Distance</t>
  </si>
  <si>
    <t>Depth</t>
  </si>
  <si>
    <t>Vel Ave Ft/sec</t>
  </si>
  <si>
    <t>Kerr/Swede Gulch Flow Estimates</t>
  </si>
  <si>
    <t>Site 54 - Kerr</t>
  </si>
  <si>
    <t>Phosphorus, total</t>
  </si>
  <si>
    <t>Site 55 - Swede</t>
  </si>
  <si>
    <t>Total Dissolved Phosphorus</t>
  </si>
  <si>
    <t>Temp</t>
  </si>
  <si>
    <t>SC</t>
  </si>
  <si>
    <t>76/90</t>
  </si>
  <si>
    <t>DO</t>
  </si>
  <si>
    <t>80/128</t>
  </si>
  <si>
    <t>48/160</t>
  </si>
  <si>
    <t>128/280</t>
  </si>
  <si>
    <t>Width (feet)</t>
  </si>
  <si>
    <t>24"</t>
  </si>
  <si>
    <t>28"</t>
  </si>
  <si>
    <t>20"</t>
  </si>
  <si>
    <t>18"</t>
  </si>
  <si>
    <t>40/64</t>
  </si>
  <si>
    <t>ice, C,0%</t>
  </si>
  <si>
    <t>ice,c, 0%</t>
  </si>
  <si>
    <t>ice,c,5%</t>
  </si>
  <si>
    <t>Monthly Loads (pounds/month)</t>
  </si>
  <si>
    <t>Area</t>
  </si>
  <si>
    <t>Discharge V avg A</t>
  </si>
  <si>
    <t>c 0%</t>
  </si>
  <si>
    <t>c 5%</t>
  </si>
  <si>
    <t>sm 10%</t>
  </si>
  <si>
    <t>30"</t>
  </si>
  <si>
    <t>40"</t>
  </si>
  <si>
    <t>Acre-Feet/ month</t>
  </si>
  <si>
    <t>c, 0%</t>
  </si>
  <si>
    <t>c,10%</t>
  </si>
  <si>
    <t>t,30%</t>
  </si>
  <si>
    <t>Total</t>
  </si>
  <si>
    <t>c,80%</t>
  </si>
  <si>
    <t>c, 5%</t>
  </si>
  <si>
    <t>c,5%</t>
  </si>
  <si>
    <t>silt/algal mat</t>
  </si>
  <si>
    <t>recent elk</t>
  </si>
  <si>
    <t>silt</t>
  </si>
  <si>
    <t>deer 10</t>
  </si>
  <si>
    <t>less silt</t>
  </si>
  <si>
    <t>elk 6</t>
  </si>
  <si>
    <t>horse 7</t>
  </si>
  <si>
    <t>cow 1</t>
  </si>
  <si>
    <t>c 20%</t>
  </si>
  <si>
    <t>c 15%</t>
  </si>
  <si>
    <t>c Metallic</t>
  </si>
  <si>
    <t>c 90%</t>
  </si>
  <si>
    <t>c 10%</t>
  </si>
  <si>
    <t>E. coli Summary, Geometric Mean</t>
  </si>
  <si>
    <t>May-Dec</t>
  </si>
  <si>
    <t>J-D (Annual)</t>
  </si>
  <si>
    <t>Jan-Feb</t>
  </si>
  <si>
    <t>Mar-Apr</t>
  </si>
  <si>
    <t>May-Jun</t>
  </si>
  <si>
    <t>Jul-Aug</t>
  </si>
  <si>
    <t>Sep-Oct</t>
  </si>
  <si>
    <t>Nov-Dec</t>
  </si>
  <si>
    <t>May-Oct</t>
  </si>
  <si>
    <t>n=36</t>
  </si>
  <si>
    <t>n=48</t>
  </si>
  <si>
    <t>n=8</t>
  </si>
  <si>
    <r>
      <t>n=</t>
    </r>
    <r>
      <rPr>
        <b/>
        <sz val="10"/>
        <color rgb="FFFF0000"/>
        <rFont val="Arial"/>
        <family val="2"/>
      </rPr>
      <t>24</t>
    </r>
    <r>
      <rPr>
        <b/>
        <sz val="10"/>
        <rFont val="Arial"/>
        <family val="2"/>
      </rPr>
      <t>/6</t>
    </r>
  </si>
  <si>
    <t>Sites 52-53</t>
  </si>
  <si>
    <t>c 60%</t>
  </si>
  <si>
    <t>c 30%</t>
  </si>
  <si>
    <t>.6.93</t>
  </si>
  <si>
    <t>c 40%</t>
  </si>
  <si>
    <t>c %5</t>
  </si>
  <si>
    <t>9.51`</t>
  </si>
  <si>
    <t>COND.</t>
  </si>
  <si>
    <t>Tot. NH3-N</t>
  </si>
  <si>
    <t>NO3/NO2</t>
  </si>
  <si>
    <t>TIN</t>
  </si>
  <si>
    <t>Total P</t>
  </si>
  <si>
    <t>E COLI COUNT</t>
  </si>
  <si>
    <t>SITE</t>
  </si>
  <si>
    <t>Date</t>
  </si>
  <si>
    <t>TIME</t>
  </si>
  <si>
    <t>S.U.</t>
  </si>
  <si>
    <t xml:space="preserve"> °C</t>
  </si>
  <si>
    <t>mg/L</t>
  </si>
  <si>
    <t>mS/cm</t>
  </si>
  <si>
    <t>ug/L</t>
  </si>
  <si>
    <t xml:space="preserve">ug/L </t>
  </si>
  <si>
    <t>COLONIES</t>
  </si>
  <si>
    <t>N/A</t>
  </si>
  <si>
    <t>                         Width                 depth                   velocity       </t>
  </si>
  <si>
    <t>52                      29”                           .58                        0.2</t>
  </si>
  <si>
    <t>53                       24”                          0.26                      0.2</t>
  </si>
  <si>
    <t>54                       26”                           0.3                        0.3</t>
  </si>
  <si>
    <t>55                        25”                           0.6                        0.4</t>
  </si>
  <si>
    <t>dry</t>
  </si>
  <si>
    <t>1;16</t>
  </si>
  <si>
    <t>Site 45</t>
  </si>
  <si>
    <t>gage</t>
  </si>
  <si>
    <t>Load Pounds/ Month</t>
  </si>
  <si>
    <t>gal/min</t>
  </si>
  <si>
    <t>cfs</t>
  </si>
  <si>
    <t>E. Coli (Cells/100ml)-Calc</t>
  </si>
  <si>
    <t>E. Coli (Cells/100ml)- Zero Reading</t>
  </si>
  <si>
    <t>mid</t>
  </si>
  <si>
    <t>outflow DWR</t>
  </si>
  <si>
    <t>dischar</t>
  </si>
  <si>
    <t xml:space="preserve"> Ft/sec</t>
  </si>
  <si>
    <t>n=24/6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</si>
  <si>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</si>
  <si>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</si>
  <si>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</si>
  <si>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</si>
  <si>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</si>
  <si>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</si>
  <si>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</si>
  <si>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</si>
  <si>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</si>
  <si>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</si>
  <si>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</si>
  <si>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</si>
  <si>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Avg</t>
  </si>
  <si>
    <t xml:space="preserve"> </t>
  </si>
  <si>
    <t>Notes:</t>
  </si>
  <si>
    <t>BC514D-6</t>
  </si>
  <si>
    <t>Total Nitrogen</t>
  </si>
  <si>
    <t>SW</t>
  </si>
  <si>
    <t>QC 10-107-04-4-B</t>
  </si>
  <si>
    <t>µg/L</t>
  </si>
  <si>
    <t>QC 10-107-04-1-C</t>
  </si>
  <si>
    <t>Nitrogen, ammonia</t>
  </si>
  <si>
    <t>QC 10-107-06-2-A</t>
  </si>
  <si>
    <t>J</t>
  </si>
  <si>
    <t>QC 10-115-01-4-B</t>
  </si>
  <si>
    <t>BC514D-7</t>
  </si>
  <si>
    <t>BC514D-8</t>
  </si>
  <si>
    <t>BC514D-9</t>
  </si>
  <si>
    <t>BC214-8</t>
  </si>
  <si>
    <t>U</t>
  </si>
  <si>
    <t>BC214-9</t>
  </si>
  <si>
    <t>BC214-10</t>
  </si>
  <si>
    <t>BC214-11</t>
  </si>
  <si>
    <t>BC314B-6</t>
  </si>
  <si>
    <t>BC314B-7</t>
  </si>
  <si>
    <t>BC314B-8</t>
  </si>
  <si>
    <t>BC314B-9</t>
  </si>
  <si>
    <t>BC414-8</t>
  </si>
  <si>
    <t>BC414-9</t>
  </si>
  <si>
    <t>BC414-10</t>
  </si>
  <si>
    <t>BC414-11</t>
  </si>
  <si>
    <t>BC114B-1</t>
  </si>
  <si>
    <t>BC114B-2</t>
  </si>
  <si>
    <t>BC114B-3</t>
  </si>
  <si>
    <t>BC114B-4</t>
  </si>
  <si>
    <t>BC614B-10</t>
  </si>
  <si>
    <t>BC614B-11</t>
  </si>
  <si>
    <t>BC614B-12</t>
  </si>
  <si>
    <t>BC614B-13</t>
  </si>
  <si>
    <t>BC714-11</t>
  </si>
  <si>
    <t>BC714-10</t>
  </si>
  <si>
    <t>BC714-9</t>
  </si>
  <si>
    <t>BC714-8</t>
  </si>
  <si>
    <t>BC814D-8</t>
  </si>
  <si>
    <t>BC814D-9</t>
  </si>
  <si>
    <t>BC814D-10</t>
  </si>
  <si>
    <t>BC814D-11</t>
  </si>
  <si>
    <t>BC914C-8</t>
  </si>
  <si>
    <t>BC914C-9</t>
  </si>
  <si>
    <t>BC914C-10</t>
  </si>
  <si>
    <t>BC914C-11</t>
  </si>
  <si>
    <t>BC1014C-8</t>
  </si>
  <si>
    <t>BC1014C-9</t>
  </si>
  <si>
    <t>BC1014C-10</t>
  </si>
  <si>
    <t>BC1014C-11</t>
  </si>
  <si>
    <t>BC1114B-6</t>
  </si>
  <si>
    <t>BC1114B-7</t>
  </si>
  <si>
    <t>BC1114B-8</t>
  </si>
  <si>
    <t>BC1114B-9</t>
  </si>
  <si>
    <t>BC1214-8</t>
  </si>
  <si>
    <t>BC1214-9</t>
  </si>
  <si>
    <t>BC1214-10</t>
  </si>
  <si>
    <t>BC1214-11</t>
  </si>
  <si>
    <t>Parameter</t>
  </si>
  <si>
    <t>E. Coli (CTS/100ml)</t>
  </si>
  <si>
    <t>E. Coli (Cts/100ml)</t>
  </si>
  <si>
    <t>Clarity</t>
  </si>
  <si>
    <t>% Periphyton Coverage</t>
  </si>
  <si>
    <t>c</t>
  </si>
  <si>
    <t>Pheriphyton</t>
  </si>
  <si>
    <t>Periphyton Growth Thickness Estimate</t>
  </si>
  <si>
    <t>substrate rough with no visual evidence of microalgae</t>
  </si>
  <si>
    <t>substrate slimy, but no visual accumulation of microalgae is evident</t>
  </si>
  <si>
    <t>thin layer of microalgae is visually evident</t>
  </si>
  <si>
    <t>accumulation of periphyton layer from 0.5-1 mm thick is evident</t>
  </si>
  <si>
    <t>accumulation of periphyton layer from 1 mm to 5 mm thick is evident</t>
  </si>
  <si>
    <t>accumulation of periphyton layer from 5 mm to 2 cm thick is evident</t>
  </si>
  <si>
    <t>accumulation of periphyton layer greater than 2 cm thick is evident</t>
  </si>
  <si>
    <t>geomean</t>
  </si>
  <si>
    <t>Periphyton</t>
  </si>
  <si>
    <t>Est Periphyton Thickness</t>
  </si>
  <si>
    <t>PGTE</t>
  </si>
  <si>
    <t>                            Date</t>
  </si>
  <si>
    <t>1/15/15   (TL/KJ)</t>
  </si>
  <si>
    <t>Blank</t>
  </si>
  <si>
    <t>7 6</t>
  </si>
  <si>
    <t>50 55</t>
  </si>
  <si>
    <t>10 6</t>
  </si>
  <si>
    <t>1 2</t>
  </si>
  <si>
    <t>21 1</t>
  </si>
  <si>
    <t>0 0</t>
  </si>
  <si>
    <t>BC115-6</t>
  </si>
  <si>
    <t>BC115-7</t>
  </si>
  <si>
    <t>BC115-8</t>
  </si>
  <si>
    <t>BC115-9</t>
  </si>
  <si>
    <t>LABID</t>
  </si>
  <si>
    <t>CLIENTID</t>
  </si>
  <si>
    <t>COLLECTDATE</t>
  </si>
  <si>
    <t>RECEIVEDATE</t>
  </si>
  <si>
    <t>ANALYTE</t>
  </si>
  <si>
    <t>MATRIX</t>
  </si>
  <si>
    <t>METHOD</t>
  </si>
  <si>
    <t>RESULT</t>
  </si>
  <si>
    <t>QUAL</t>
  </si>
  <si>
    <t>UNITS</t>
  </si>
  <si>
    <t>MDL</t>
  </si>
  <si>
    <t>PQL</t>
  </si>
  <si>
    <t>ANALYZEDATE</t>
  </si>
  <si>
    <t>BC215-8</t>
  </si>
  <si>
    <t>BC215-9</t>
  </si>
  <si>
    <t>BC215-10</t>
  </si>
  <si>
    <t>BC215-11</t>
  </si>
  <si>
    <t>m</t>
  </si>
  <si>
    <t>BC315B-6</t>
  </si>
  <si>
    <t>BC315B-7</t>
  </si>
  <si>
    <t>BC315B-8</t>
  </si>
  <si>
    <t>BC315B-9</t>
  </si>
  <si>
    <t>6/15/2015 &amp; 6/22/2015</t>
  </si>
  <si>
    <t>sm</t>
  </si>
  <si>
    <t>BC415-8</t>
  </si>
  <si>
    <t>BC415-9</t>
  </si>
  <si>
    <t>BC415-10</t>
  </si>
  <si>
    <t>BC415-11</t>
  </si>
  <si>
    <t>BC515D-1</t>
  </si>
  <si>
    <t>BC515D-2</t>
  </si>
  <si>
    <t>BC515D-3</t>
  </si>
  <si>
    <t>BC515D-4</t>
  </si>
  <si>
    <t>BC615-7</t>
  </si>
  <si>
    <t>BC615-8</t>
  </si>
  <si>
    <t>BC615-9</t>
  </si>
  <si>
    <t>BC615-10</t>
  </si>
  <si>
    <t>BC715-6</t>
  </si>
  <si>
    <t>BC715-7</t>
  </si>
  <si>
    <t>BC715-8</t>
  </si>
  <si>
    <t>BC715-9</t>
  </si>
  <si>
    <t xml:space="preserve"> 6/22/2015</t>
  </si>
  <si>
    <t>RNC Consulting, Tony Langowski</t>
  </si>
  <si>
    <t>geometric Mean</t>
  </si>
  <si>
    <t>BC815D-6</t>
  </si>
  <si>
    <t>BC815D-7</t>
  </si>
  <si>
    <t>BC815D-8</t>
  </si>
  <si>
    <t>BC815D-9</t>
  </si>
  <si>
    <t>BC915E-6</t>
  </si>
  <si>
    <t>BC915E-7</t>
  </si>
  <si>
    <t>BC915E-8</t>
  </si>
  <si>
    <t>BC915E-9</t>
  </si>
  <si>
    <t>BC1015C-1</t>
  </si>
  <si>
    <t>BC1015C-2</t>
  </si>
  <si>
    <t>BC1015C-3</t>
  </si>
  <si>
    <t>BC1015C-4</t>
  </si>
  <si>
    <t>BC1115B-6</t>
  </si>
  <si>
    <t>BC1115B-7</t>
  </si>
  <si>
    <t>BC1115B-8</t>
  </si>
  <si>
    <t>BC1115B-9</t>
  </si>
  <si>
    <t>BC1215-6</t>
  </si>
  <si>
    <t>BC1215-7</t>
  </si>
  <si>
    <t>BC1215-8</t>
  </si>
  <si>
    <t>BC1215-9</t>
  </si>
  <si>
    <t>Sites 52-55</t>
  </si>
  <si>
    <t>Total/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</si>
</sst>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\-mmm;@"/>
    <numFmt numFmtId="165" formatCode="0.0"/>
    <numFmt numFmtId="166" formatCode="0.000"/>
    <numFmt numFmtId="167" formatCode="mm/dd/yy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1"/>
      <color rgb="FF1F497D"/>
      <name val="Calibri"/>
      <family val="2"/>
    </font>
    <font>
      <b/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1" fillId="0" borderId="0"/>
    <xf numFmtId="9" fontId="30" fillId="0" borderId="0" applyFon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0" fontId="4" fillId="3" borderId="5" xfId="0" applyFont="1" applyFill="1" applyBorder="1" applyAlignment="1">
      <alignment vertical="top" wrapText="1"/>
    </xf>
    <xf numFmtId="0" fontId="4" fillId="3" borderId="5" xfId="0" applyFont="1" applyFill="1" applyBorder="1" applyAlignment="1">
      <alignment horizontal="center" vertical="top" wrapText="1"/>
    </xf>
    <xf numFmtId="0" fontId="3" fillId="4" borderId="5" xfId="0" applyFont="1" applyFill="1" applyBorder="1"/>
    <xf numFmtId="164" fontId="3" fillId="4" borderId="5" xfId="0" applyNumberFormat="1" applyFont="1" applyFill="1" applyBorder="1"/>
    <xf numFmtId="164" fontId="3" fillId="4" borderId="5" xfId="0" applyNumberFormat="1" applyFont="1" applyFill="1" applyBorder="1" applyAlignment="1">
      <alignment horizontal="right"/>
    </xf>
    <xf numFmtId="0" fontId="2" fillId="2" borderId="5" xfId="0" applyFont="1" applyFill="1" applyBorder="1"/>
    <xf numFmtId="0" fontId="2" fillId="2" borderId="2" xfId="0" applyFont="1" applyFill="1" applyBorder="1"/>
    <xf numFmtId="0" fontId="7" fillId="0" borderId="5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9" fillId="0" borderId="5" xfId="0" applyFont="1" applyBorder="1"/>
    <xf numFmtId="20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10" fillId="4" borderId="6" xfId="0" applyFont="1" applyFill="1" applyBorder="1"/>
    <xf numFmtId="0" fontId="10" fillId="4" borderId="6" xfId="0" applyFont="1" applyFill="1" applyBorder="1" applyAlignment="1">
      <alignment wrapText="1"/>
    </xf>
    <xf numFmtId="0" fontId="5" fillId="4" borderId="5" xfId="0" applyFont="1" applyFill="1" applyBorder="1"/>
    <xf numFmtId="0" fontId="5" fillId="0" borderId="5" xfId="0" applyFont="1" applyBorder="1"/>
    <xf numFmtId="0" fontId="5" fillId="0" borderId="2" xfId="0" applyFont="1" applyBorder="1"/>
    <xf numFmtId="0" fontId="0" fillId="0" borderId="5" xfId="0" applyBorder="1"/>
    <xf numFmtId="164" fontId="3" fillId="4" borderId="5" xfId="0" applyNumberFormat="1" applyFont="1" applyFill="1" applyBorder="1" applyAlignment="1">
      <alignment horizontal="center"/>
    </xf>
    <xf numFmtId="0" fontId="0" fillId="0" borderId="0" xfId="0" applyBorder="1"/>
    <xf numFmtId="0" fontId="9" fillId="0" borderId="4" xfId="0" applyFont="1" applyBorder="1"/>
    <xf numFmtId="0" fontId="12" fillId="0" borderId="5" xfId="1" applyFont="1" applyFill="1" applyBorder="1" applyAlignment="1">
      <alignment horizontal="left" vertical="top"/>
    </xf>
    <xf numFmtId="2" fontId="0" fillId="0" borderId="5" xfId="0" applyNumberFormat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7" fillId="4" borderId="5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left" vertical="top" wrapText="1"/>
    </xf>
    <xf numFmtId="0" fontId="12" fillId="4" borderId="5" xfId="1" applyFont="1" applyFill="1" applyBorder="1" applyAlignment="1">
      <alignment horizontal="left" vertical="top"/>
    </xf>
    <xf numFmtId="20" fontId="13" fillId="0" borderId="5" xfId="0" applyNumberFormat="1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0" fillId="0" borderId="5" xfId="0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/>
    </xf>
    <xf numFmtId="20" fontId="9" fillId="0" borderId="5" xfId="0" applyNumberFormat="1" applyFont="1" applyBorder="1"/>
    <xf numFmtId="0" fontId="9" fillId="0" borderId="5" xfId="0" applyFont="1" applyBorder="1" applyAlignment="1">
      <alignment horizontal="center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right"/>
    </xf>
    <xf numFmtId="1" fontId="2" fillId="0" borderId="0" xfId="0" applyNumberFormat="1" applyFont="1"/>
    <xf numFmtId="0" fontId="9" fillId="0" borderId="2" xfId="0" applyFont="1" applyBorder="1"/>
    <xf numFmtId="0" fontId="9" fillId="0" borderId="3" xfId="0" applyFont="1" applyBorder="1"/>
    <xf numFmtId="0" fontId="0" fillId="0" borderId="0" xfId="0" applyFill="1" applyBorder="1" applyAlignment="1">
      <alignment horizontal="left"/>
    </xf>
    <xf numFmtId="0" fontId="2" fillId="0" borderId="0" xfId="0" applyNumberFormat="1" applyFont="1"/>
    <xf numFmtId="0" fontId="11" fillId="0" borderId="0" xfId="1" applyFont="1" applyFill="1" applyBorder="1" applyAlignment="1">
      <alignment horizontal="left"/>
    </xf>
    <xf numFmtId="0" fontId="11" fillId="0" borderId="0" xfId="1" applyNumberFormat="1" applyFont="1" applyFill="1" applyBorder="1" applyAlignment="1">
      <alignment horizontal="right"/>
    </xf>
    <xf numFmtId="0" fontId="2" fillId="0" borderId="0" xfId="0" applyFont="1" applyFill="1" applyBorder="1"/>
    <xf numFmtId="0" fontId="0" fillId="0" borderId="0" xfId="0" applyFill="1" applyBorder="1"/>
    <xf numFmtId="165" fontId="0" fillId="0" borderId="5" xfId="0" applyNumberFormat="1" applyBorder="1"/>
    <xf numFmtId="0" fontId="2" fillId="0" borderId="0" xfId="0" applyNumberFormat="1" applyFont="1" applyFill="1" applyBorder="1" applyAlignment="1">
      <alignment horizontal="left"/>
    </xf>
    <xf numFmtId="0" fontId="10" fillId="0" borderId="5" xfId="0" applyFont="1" applyBorder="1"/>
    <xf numFmtId="0" fontId="10" fillId="0" borderId="5" xfId="0" applyFont="1" applyBorder="1" applyAlignment="1">
      <alignment wrapText="1"/>
    </xf>
    <xf numFmtId="2" fontId="5" fillId="0" borderId="5" xfId="0" applyNumberFormat="1" applyFont="1" applyBorder="1"/>
    <xf numFmtId="0" fontId="15" fillId="0" borderId="0" xfId="0" applyFont="1"/>
    <xf numFmtId="165" fontId="0" fillId="4" borderId="5" xfId="0" applyNumberFormat="1" applyFill="1" applyBorder="1"/>
    <xf numFmtId="0" fontId="5" fillId="0" borderId="5" xfId="0" applyFont="1" applyFill="1" applyBorder="1"/>
    <xf numFmtId="0" fontId="16" fillId="3" borderId="5" xfId="0" applyFont="1" applyFill="1" applyBorder="1" applyAlignment="1">
      <alignment vertical="top" wrapText="1"/>
    </xf>
    <xf numFmtId="0" fontId="16" fillId="3" borderId="5" xfId="0" applyFont="1" applyFill="1" applyBorder="1" applyAlignment="1">
      <alignment horizontal="center" vertical="top" wrapText="1"/>
    </xf>
    <xf numFmtId="0" fontId="10" fillId="5" borderId="7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14" fontId="6" fillId="0" borderId="0" xfId="0" applyNumberFormat="1" applyFont="1" applyBorder="1" applyAlignment="1"/>
    <xf numFmtId="16" fontId="10" fillId="5" borderId="5" xfId="0" applyNumberFormat="1" applyFont="1" applyFill="1" applyBorder="1" applyAlignment="1">
      <alignment horizontal="center"/>
    </xf>
    <xf numFmtId="164" fontId="10" fillId="5" borderId="5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7" fillId="0" borderId="2" xfId="0" applyFont="1" applyBorder="1"/>
    <xf numFmtId="20" fontId="17" fillId="0" borderId="5" xfId="0" applyNumberFormat="1" applyFont="1" applyBorder="1" applyAlignment="1">
      <alignment vertical="top" wrapText="1"/>
    </xf>
    <xf numFmtId="0" fontId="17" fillId="0" borderId="5" xfId="0" applyFont="1" applyBorder="1" applyAlignment="1">
      <alignment vertical="top" wrapText="1"/>
    </xf>
    <xf numFmtId="0" fontId="17" fillId="0" borderId="5" xfId="0" applyFont="1" applyBorder="1" applyAlignment="1">
      <alignment horizontal="center" vertical="top" wrapText="1"/>
    </xf>
    <xf numFmtId="1" fontId="0" fillId="0" borderId="5" xfId="0" applyNumberFormat="1" applyBorder="1" applyAlignment="1">
      <alignment horizontal="center"/>
    </xf>
    <xf numFmtId="1" fontId="0" fillId="0" borderId="5" xfId="0" applyNumberFormat="1" applyBorder="1"/>
    <xf numFmtId="1" fontId="0" fillId="0" borderId="0" xfId="0" applyNumberFormat="1" applyBorder="1"/>
    <xf numFmtId="14" fontId="18" fillId="0" borderId="0" xfId="0" applyNumberFormat="1" applyFont="1" applyBorder="1" applyAlignment="1"/>
    <xf numFmtId="165" fontId="17" fillId="0" borderId="5" xfId="0" applyNumberFormat="1" applyFont="1" applyBorder="1"/>
    <xf numFmtId="0" fontId="17" fillId="0" borderId="5" xfId="0" applyFont="1" applyBorder="1"/>
    <xf numFmtId="0" fontId="17" fillId="0" borderId="5" xfId="0" applyFont="1" applyBorder="1" applyAlignment="1">
      <alignment vertical="top"/>
    </xf>
    <xf numFmtId="0" fontId="19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vertical="top" wrapText="1"/>
    </xf>
    <xf numFmtId="20" fontId="0" fillId="0" borderId="5" xfId="0" applyNumberFormat="1" applyBorder="1" applyAlignment="1">
      <alignment horizontal="center"/>
    </xf>
    <xf numFmtId="0" fontId="9" fillId="0" borderId="7" xfId="0" applyFont="1" applyBorder="1"/>
    <xf numFmtId="20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wrapText="1"/>
    </xf>
    <xf numFmtId="0" fontId="3" fillId="4" borderId="5" xfId="0" applyFont="1" applyFill="1" applyBorder="1" applyAlignment="1"/>
    <xf numFmtId="0" fontId="3" fillId="4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top"/>
    </xf>
    <xf numFmtId="0" fontId="2" fillId="0" borderId="5" xfId="0" applyFont="1" applyBorder="1"/>
    <xf numFmtId="1" fontId="2" fillId="0" borderId="6" xfId="0" applyNumberFormat="1" applyFont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" fontId="2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20" fontId="0" fillId="0" borderId="5" xfId="0" applyNumberFormat="1" applyBorder="1"/>
    <xf numFmtId="14" fontId="0" fillId="0" borderId="0" xfId="0" applyNumberFormat="1" applyFill="1" applyBorder="1"/>
    <xf numFmtId="0" fontId="2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5" fillId="0" borderId="0" xfId="0" applyFont="1" applyFill="1" applyBorder="1"/>
    <xf numFmtId="0" fontId="3" fillId="0" borderId="0" xfId="0" applyFont="1"/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4" borderId="5" xfId="0" applyFont="1" applyFill="1" applyBorder="1" applyAlignment="1">
      <alignment wrapText="1"/>
    </xf>
    <xf numFmtId="1" fontId="22" fillId="0" borderId="5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166" fontId="5" fillId="0" borderId="5" xfId="0" applyNumberFormat="1" applyFont="1" applyBorder="1"/>
    <xf numFmtId="0" fontId="2" fillId="4" borderId="5" xfId="0" applyFont="1" applyFill="1" applyBorder="1"/>
    <xf numFmtId="166" fontId="0" fillId="0" borderId="5" xfId="0" applyNumberFormat="1" applyFill="1" applyBorder="1" applyAlignment="1">
      <alignment horizontal="center"/>
    </xf>
    <xf numFmtId="164" fontId="3" fillId="4" borderId="7" xfId="0" applyNumberFormat="1" applyFont="1" applyFill="1" applyBorder="1" applyAlignment="1">
      <alignment horizontal="center"/>
    </xf>
    <xf numFmtId="166" fontId="0" fillId="0" borderId="0" xfId="0" applyNumberFormat="1"/>
    <xf numFmtId="0" fontId="0" fillId="0" borderId="0" xfId="0" applyFont="1" applyAlignment="1">
      <alignment horizontal="center"/>
    </xf>
    <xf numFmtId="0" fontId="1" fillId="4" borderId="5" xfId="0" applyFont="1" applyFill="1" applyBorder="1"/>
    <xf numFmtId="0" fontId="23" fillId="4" borderId="5" xfId="0" applyFont="1" applyFill="1" applyBorder="1"/>
    <xf numFmtId="1" fontId="0" fillId="0" borderId="5" xfId="0" applyNumberFormat="1" applyBorder="1" applyAlignment="1">
      <alignment horizontal="center" vertical="center"/>
    </xf>
    <xf numFmtId="1" fontId="0" fillId="0" borderId="5" xfId="0" applyNumberFormat="1" applyBorder="1" applyAlignment="1">
      <alignment vertical="center"/>
    </xf>
    <xf numFmtId="1" fontId="0" fillId="0" borderId="2" xfId="0" applyNumberFormat="1" applyBorder="1" applyAlignment="1">
      <alignment horizontal="center" vertical="center"/>
    </xf>
    <xf numFmtId="0" fontId="0" fillId="0" borderId="2" xfId="0" applyBorder="1"/>
    <xf numFmtId="1" fontId="0" fillId="0" borderId="4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0" fillId="0" borderId="4" xfId="0" applyNumberFormat="1" applyBorder="1" applyAlignment="1">
      <alignment vertical="center"/>
    </xf>
    <xf numFmtId="1" fontId="0" fillId="0" borderId="2" xfId="0" applyNumberFormat="1" applyBorder="1" applyAlignment="1">
      <alignment vertical="center"/>
    </xf>
    <xf numFmtId="0" fontId="0" fillId="0" borderId="5" xfId="0" applyFill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164" fontId="1" fillId="4" borderId="5" xfId="0" applyNumberFormat="1" applyFont="1" applyFill="1" applyBorder="1"/>
    <xf numFmtId="0" fontId="1" fillId="4" borderId="5" xfId="0" applyFont="1" applyFill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2" fillId="4" borderId="5" xfId="0" applyNumberFormat="1" applyFont="1" applyFill="1" applyBorder="1" applyAlignment="1">
      <alignment horizontal="center" vertical="center"/>
    </xf>
    <xf numFmtId="165" fontId="0" fillId="4" borderId="5" xfId="0" applyNumberFormat="1" applyFill="1" applyBorder="1" applyAlignment="1">
      <alignment horizontal="center" vertical="center"/>
    </xf>
    <xf numFmtId="0" fontId="3" fillId="0" borderId="5" xfId="0" applyFont="1" applyFill="1" applyBorder="1" applyAlignment="1">
      <alignment vertical="top"/>
    </xf>
    <xf numFmtId="0" fontId="25" fillId="4" borderId="5" xfId="0" applyFont="1" applyFill="1" applyBorder="1"/>
    <xf numFmtId="0" fontId="26" fillId="0" borderId="8" xfId="0" applyFont="1" applyBorder="1" applyAlignment="1">
      <alignment horizontal="center" vertical="top" wrapText="1"/>
    </xf>
    <xf numFmtId="0" fontId="0" fillId="0" borderId="0" xfId="0" applyFont="1"/>
    <xf numFmtId="0" fontId="0" fillId="0" borderId="5" xfId="0" applyFont="1" applyBorder="1"/>
    <xf numFmtId="166" fontId="0" fillId="0" borderId="5" xfId="0" applyNumberFormat="1" applyFont="1" applyBorder="1" applyAlignment="1">
      <alignment horizontal="center"/>
    </xf>
    <xf numFmtId="166" fontId="0" fillId="0" borderId="5" xfId="0" applyNumberFormat="1" applyFont="1" applyFill="1" applyBorder="1" applyAlignment="1">
      <alignment horizontal="center"/>
    </xf>
    <xf numFmtId="2" fontId="0" fillId="0" borderId="5" xfId="0" applyNumberFormat="1" applyFont="1" applyFill="1" applyBorder="1" applyAlignment="1">
      <alignment horizontal="center"/>
    </xf>
    <xf numFmtId="0" fontId="19" fillId="0" borderId="2" xfId="0" applyFont="1" applyBorder="1"/>
    <xf numFmtId="20" fontId="0" fillId="0" borderId="5" xfId="0" applyNumberFormat="1" applyFont="1" applyBorder="1"/>
    <xf numFmtId="0" fontId="0" fillId="0" borderId="5" xfId="0" applyFont="1" applyBorder="1" applyAlignment="1">
      <alignment horizontal="center"/>
    </xf>
    <xf numFmtId="20" fontId="19" fillId="0" borderId="5" xfId="0" applyNumberFormat="1" applyFont="1" applyBorder="1" applyAlignment="1">
      <alignment vertical="top" wrapText="1"/>
    </xf>
    <xf numFmtId="165" fontId="19" fillId="0" borderId="5" xfId="0" applyNumberFormat="1" applyFont="1" applyBorder="1"/>
    <xf numFmtId="0" fontId="19" fillId="0" borderId="5" xfId="0" applyFont="1" applyBorder="1"/>
    <xf numFmtId="0" fontId="19" fillId="0" borderId="5" xfId="0" applyFont="1" applyBorder="1" applyAlignment="1">
      <alignment horizontal="center" vertical="top" wrapText="1"/>
    </xf>
    <xf numFmtId="165" fontId="0" fillId="0" borderId="5" xfId="0" applyNumberFormat="1" applyFont="1" applyBorder="1" applyAlignment="1">
      <alignment horizontal="center"/>
    </xf>
    <xf numFmtId="1" fontId="0" fillId="0" borderId="5" xfId="0" applyNumberFormat="1" applyFont="1" applyBorder="1"/>
    <xf numFmtId="0" fontId="19" fillId="0" borderId="5" xfId="0" applyFont="1" applyBorder="1" applyAlignment="1">
      <alignment vertical="top" wrapText="1"/>
    </xf>
    <xf numFmtId="166" fontId="0" fillId="0" borderId="0" xfId="0" applyNumberFormat="1" applyFont="1"/>
    <xf numFmtId="0" fontId="19" fillId="0" borderId="5" xfId="0" applyFont="1" applyBorder="1" applyAlignment="1">
      <alignment horizontal="center" vertical="center"/>
    </xf>
    <xf numFmtId="0" fontId="19" fillId="0" borderId="2" xfId="0" applyFont="1" applyBorder="1" applyAlignment="1">
      <alignment vertical="top" wrapText="1"/>
    </xf>
    <xf numFmtId="20" fontId="0" fillId="0" borderId="5" xfId="0" applyNumberFormat="1" applyFont="1" applyBorder="1" applyAlignment="1">
      <alignment horizontal="center"/>
    </xf>
    <xf numFmtId="0" fontId="27" fillId="0" borderId="0" xfId="0" applyFont="1"/>
    <xf numFmtId="0" fontId="27" fillId="3" borderId="5" xfId="0" applyFont="1" applyFill="1" applyBorder="1" applyAlignment="1">
      <alignment vertical="top" wrapText="1"/>
    </xf>
    <xf numFmtId="0" fontId="27" fillId="3" borderId="5" xfId="0" applyFont="1" applyFill="1" applyBorder="1" applyAlignment="1">
      <alignment horizontal="center" vertical="top" wrapText="1"/>
    </xf>
    <xf numFmtId="0" fontId="19" fillId="0" borderId="0" xfId="0" applyFont="1"/>
    <xf numFmtId="0" fontId="27" fillId="4" borderId="5" xfId="0" applyFont="1" applyFill="1" applyBorder="1"/>
    <xf numFmtId="164" fontId="27" fillId="4" borderId="5" xfId="0" applyNumberFormat="1" applyFont="1" applyFill="1" applyBorder="1" applyAlignment="1">
      <alignment horizontal="center"/>
    </xf>
    <xf numFmtId="0" fontId="19" fillId="2" borderId="5" xfId="0" applyFont="1" applyFill="1" applyBorder="1"/>
    <xf numFmtId="0" fontId="19" fillId="2" borderId="2" xfId="0" applyFont="1" applyFill="1" applyBorder="1"/>
    <xf numFmtId="0" fontId="19" fillId="2" borderId="5" xfId="0" applyFont="1" applyFill="1" applyBorder="1" applyAlignment="1">
      <alignment horizontal="left" vertical="top" wrapText="1"/>
    </xf>
    <xf numFmtId="0" fontId="19" fillId="2" borderId="2" xfId="0" applyFont="1" applyFill="1" applyBorder="1" applyAlignment="1">
      <alignment horizontal="left" vertical="top" wrapText="1"/>
    </xf>
    <xf numFmtId="0" fontId="27" fillId="4" borderId="6" xfId="0" applyFont="1" applyFill="1" applyBorder="1"/>
    <xf numFmtId="0" fontId="27" fillId="4" borderId="6" xfId="0" applyFont="1" applyFill="1" applyBorder="1" applyAlignment="1">
      <alignment wrapText="1"/>
    </xf>
    <xf numFmtId="0" fontId="19" fillId="4" borderId="5" xfId="0" applyFont="1" applyFill="1" applyBorder="1"/>
    <xf numFmtId="0" fontId="27" fillId="4" borderId="5" xfId="0" applyFont="1" applyFill="1" applyBorder="1" applyAlignment="1">
      <alignment wrapText="1"/>
    </xf>
    <xf numFmtId="0" fontId="27" fillId="5" borderId="7" xfId="0" applyFont="1" applyFill="1" applyBorder="1" applyAlignment="1">
      <alignment horizontal="center"/>
    </xf>
    <xf numFmtId="0" fontId="27" fillId="5" borderId="5" xfId="0" applyFont="1" applyFill="1" applyBorder="1" applyAlignment="1">
      <alignment horizontal="center"/>
    </xf>
    <xf numFmtId="0" fontId="27" fillId="0" borderId="5" xfId="0" applyFont="1" applyBorder="1"/>
    <xf numFmtId="0" fontId="27" fillId="0" borderId="5" xfId="0" applyFont="1" applyBorder="1" applyAlignment="1">
      <alignment wrapText="1"/>
    </xf>
    <xf numFmtId="166" fontId="19" fillId="0" borderId="5" xfId="0" applyNumberFormat="1" applyFont="1" applyBorder="1"/>
    <xf numFmtId="2" fontId="19" fillId="0" borderId="5" xfId="0" applyNumberFormat="1" applyFont="1" applyBorder="1"/>
    <xf numFmtId="0" fontId="19" fillId="4" borderId="0" xfId="0" applyFont="1" applyFill="1" applyBorder="1"/>
    <xf numFmtId="0" fontId="0" fillId="0" borderId="1" xfId="0" applyFont="1" applyBorder="1"/>
    <xf numFmtId="0" fontId="0" fillId="0" borderId="3" xfId="0" applyFont="1" applyBorder="1"/>
    <xf numFmtId="0" fontId="2" fillId="0" borderId="0" xfId="0" applyNumberFormat="1" applyFont="1" applyAlignment="1">
      <alignment horizontal="left"/>
    </xf>
    <xf numFmtId="167" fontId="2" fillId="0" borderId="0" xfId="0" applyNumberFormat="1" applyFont="1" applyFill="1" applyBorder="1" applyAlignment="1">
      <alignment horizontal="left"/>
    </xf>
    <xf numFmtId="14" fontId="2" fillId="0" borderId="0" xfId="0" applyNumberFormat="1" applyFont="1"/>
    <xf numFmtId="1" fontId="0" fillId="0" borderId="0" xfId="0" applyNumberFormat="1"/>
    <xf numFmtId="0" fontId="2" fillId="0" borderId="0" xfId="0" applyFont="1" applyFill="1" applyAlignment="1">
      <alignment horizontal="left"/>
    </xf>
    <xf numFmtId="14" fontId="2" fillId="0" borderId="0" xfId="0" applyNumberFormat="1" applyFont="1" applyAlignment="1"/>
    <xf numFmtId="1" fontId="2" fillId="0" borderId="0" xfId="0" applyNumberFormat="1" applyFont="1" applyAlignment="1"/>
    <xf numFmtId="0" fontId="2" fillId="0" borderId="0" xfId="0" applyNumberFormat="1" applyFont="1" applyAlignment="1"/>
    <xf numFmtId="0" fontId="0" fillId="0" borderId="0" xfId="0" applyNumberFormat="1" applyFill="1" applyBorder="1" applyAlignment="1">
      <alignment horizontal="left"/>
    </xf>
    <xf numFmtId="1" fontId="0" fillId="0" borderId="0" xfId="0" applyNumberFormat="1" applyAlignment="1"/>
    <xf numFmtId="0" fontId="2" fillId="0" borderId="0" xfId="0" applyNumberFormat="1" applyFont="1" applyFill="1" applyAlignment="1">
      <alignment horizontal="left"/>
    </xf>
    <xf numFmtId="0" fontId="19" fillId="0" borderId="5" xfId="0" applyFont="1" applyBorder="1" applyAlignment="1">
      <alignment horizontal="center" vertical="top" wrapText="1"/>
    </xf>
    <xf numFmtId="164" fontId="3" fillId="4" borderId="5" xfId="0" applyNumberFormat="1" applyFont="1" applyFill="1" applyBorder="1" applyAlignment="1">
      <alignment horizontal="center" vertical="center" wrapText="1"/>
    </xf>
    <xf numFmtId="164" fontId="3" fillId="4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2" fontId="0" fillId="0" borderId="5" xfId="0" applyNumberFormat="1" applyFont="1" applyBorder="1"/>
    <xf numFmtId="2" fontId="19" fillId="0" borderId="5" xfId="0" applyNumberFormat="1" applyFont="1" applyBorder="1" applyAlignment="1">
      <alignment vertical="top" wrapText="1"/>
    </xf>
    <xf numFmtId="20" fontId="0" fillId="0" borderId="5" xfId="0" applyNumberFormat="1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" fontId="0" fillId="0" borderId="0" xfId="0" applyNumberFormat="1" applyFont="1"/>
    <xf numFmtId="0" fontId="0" fillId="4" borderId="5" xfId="0" applyFont="1" applyFill="1" applyBorder="1"/>
    <xf numFmtId="0" fontId="29" fillId="4" borderId="5" xfId="0" applyFont="1" applyFill="1" applyBorder="1"/>
    <xf numFmtId="0" fontId="1" fillId="0" borderId="0" xfId="0" applyFont="1"/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9" fillId="0" borderId="5" xfId="0" applyFont="1" applyBorder="1" applyAlignment="1">
      <alignment horizontal="center" vertical="center" wrapText="1"/>
    </xf>
    <xf numFmtId="1" fontId="0" fillId="0" borderId="5" xfId="0" applyNumberFormat="1" applyFont="1" applyBorder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1" fontId="0" fillId="0" borderId="4" xfId="0" applyNumberFormat="1" applyFont="1" applyBorder="1" applyAlignment="1">
      <alignment horizontal="center" vertical="center"/>
    </xf>
    <xf numFmtId="0" fontId="31" fillId="2" borderId="5" xfId="0" applyFont="1" applyFill="1" applyBorder="1" applyAlignment="1">
      <alignment horizontal="left" vertical="top" wrapText="1"/>
    </xf>
    <xf numFmtId="0" fontId="0" fillId="0" borderId="3" xfId="0" applyBorder="1"/>
    <xf numFmtId="9" fontId="0" fillId="0" borderId="5" xfId="2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top" wrapText="1"/>
    </xf>
    <xf numFmtId="14" fontId="27" fillId="0" borderId="0" xfId="0" applyNumberFormat="1" applyFont="1" applyFill="1" applyBorder="1" applyAlignment="1">
      <alignment horizontal="center"/>
    </xf>
    <xf numFmtId="9" fontId="0" fillId="0" borderId="0" xfId="2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top" wrapText="1"/>
    </xf>
    <xf numFmtId="0" fontId="34" fillId="3" borderId="5" xfId="0" applyFont="1" applyFill="1" applyBorder="1" applyAlignment="1">
      <alignment horizontal="center" vertical="top" wrapText="1"/>
    </xf>
    <xf numFmtId="14" fontId="0" fillId="0" borderId="5" xfId="0" applyNumberFormat="1" applyFill="1" applyBorder="1" applyAlignment="1">
      <alignment horizontal="center"/>
    </xf>
    <xf numFmtId="14" fontId="0" fillId="0" borderId="5" xfId="0" applyNumberFormat="1" applyFont="1" applyFill="1" applyBorder="1" applyAlignment="1">
      <alignment horizontal="center"/>
    </xf>
    <xf numFmtId="14" fontId="0" fillId="0" borderId="5" xfId="0" applyNumberFormat="1" applyFont="1" applyBorder="1" applyAlignment="1">
      <alignment horizontal="center"/>
    </xf>
    <xf numFmtId="14" fontId="0" fillId="0" borderId="5" xfId="0" applyNumberFormat="1" applyBorder="1"/>
    <xf numFmtId="14" fontId="0" fillId="0" borderId="5" xfId="0" applyNumberForma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9" fillId="0" borderId="5" xfId="0" applyFont="1" applyBorder="1" applyAlignment="1">
      <alignment horizontal="center" vertical="top" wrapText="1"/>
    </xf>
    <xf numFmtId="14" fontId="0" fillId="0" borderId="5" xfId="0" applyNumberFormat="1" applyFont="1" applyBorder="1"/>
    <xf numFmtId="0" fontId="31" fillId="2" borderId="7" xfId="0" applyFont="1" applyFill="1" applyBorder="1" applyAlignment="1">
      <alignment vertical="top" wrapText="1"/>
    </xf>
    <xf numFmtId="0" fontId="0" fillId="0" borderId="5" xfId="0" applyFont="1" applyBorder="1" applyAlignment="1"/>
    <xf numFmtId="0" fontId="31" fillId="2" borderId="5" xfId="0" applyFont="1" applyFill="1" applyBorder="1" applyAlignment="1">
      <alignment vertical="top" wrapText="1"/>
    </xf>
    <xf numFmtId="14" fontId="27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0" fontId="0" fillId="0" borderId="12" xfId="0" applyBorder="1" applyAlignment="1">
      <alignment wrapText="1"/>
    </xf>
    <xf numFmtId="0" fontId="0" fillId="0" borderId="14" xfId="0" applyBorder="1" applyAlignment="1">
      <alignment horizontal="center" wrapText="1"/>
    </xf>
    <xf numFmtId="2" fontId="0" fillId="0" borderId="8" xfId="0" applyNumberFormat="1" applyBorder="1" applyAlignment="1">
      <alignment horizontal="center" wrapText="1"/>
    </xf>
    <xf numFmtId="0" fontId="36" fillId="0" borderId="13" xfId="0" applyFont="1" applyBorder="1" applyAlignment="1">
      <alignment horizontal="center" wrapText="1"/>
    </xf>
    <xf numFmtId="0" fontId="37" fillId="0" borderId="0" xfId="0" applyFont="1"/>
    <xf numFmtId="14" fontId="37" fillId="0" borderId="0" xfId="0" applyNumberFormat="1" applyFont="1"/>
    <xf numFmtId="0" fontId="37" fillId="0" borderId="0" xfId="0" applyNumberFormat="1" applyFont="1"/>
    <xf numFmtId="49" fontId="37" fillId="0" borderId="0" xfId="0" applyNumberFormat="1" applyFont="1"/>
    <xf numFmtId="166" fontId="37" fillId="0" borderId="0" xfId="0" applyNumberFormat="1" applyFont="1"/>
    <xf numFmtId="0" fontId="19" fillId="0" borderId="5" xfId="0" applyFont="1" applyBorder="1" applyAlignment="1">
      <alignment horizontal="center" vertical="top" wrapText="1"/>
    </xf>
    <xf numFmtId="165" fontId="33" fillId="0" borderId="5" xfId="0" applyNumberFormat="1" applyFont="1" applyBorder="1" applyAlignment="1">
      <alignment wrapText="1"/>
    </xf>
    <xf numFmtId="0" fontId="34" fillId="3" borderId="0" xfId="0" applyFont="1" applyFill="1" applyBorder="1" applyAlignment="1">
      <alignment horizontal="center" vertical="top" wrapText="1"/>
    </xf>
    <xf numFmtId="0" fontId="0" fillId="0" borderId="0" xfId="0" applyFont="1" applyBorder="1"/>
    <xf numFmtId="14" fontId="0" fillId="0" borderId="15" xfId="0" applyNumberFormat="1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14" fontId="0" fillId="0" borderId="5" xfId="0" applyNumberForma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9" fillId="0" borderId="5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wrapText="1"/>
    </xf>
    <xf numFmtId="165" fontId="0" fillId="0" borderId="5" xfId="2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top" wrapText="1"/>
    </xf>
    <xf numFmtId="14" fontId="27" fillId="0" borderId="2" xfId="0" applyNumberFormat="1" applyFont="1" applyBorder="1" applyAlignment="1">
      <alignment horizontal="center"/>
    </xf>
    <xf numFmtId="14" fontId="27" fillId="0" borderId="3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 vertical="top" wrapText="1"/>
    </xf>
    <xf numFmtId="14" fontId="27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9" fontId="0" fillId="0" borderId="5" xfId="2" applyFont="1" applyBorder="1" applyAlignment="1">
      <alignment horizontal="center"/>
    </xf>
    <xf numFmtId="0" fontId="19" fillId="0" borderId="5" xfId="0" applyFont="1" applyBorder="1" applyAlignment="1">
      <alignment horizontal="center" vertical="top" wrapText="1"/>
    </xf>
    <xf numFmtId="14" fontId="6" fillId="0" borderId="2" xfId="0" applyNumberFormat="1" applyFont="1" applyBorder="1" applyAlignment="1"/>
    <xf numFmtId="14" fontId="6" fillId="0" borderId="3" xfId="0" applyNumberFormat="1" applyFont="1" applyBorder="1" applyAlignment="1"/>
    <xf numFmtId="14" fontId="6" fillId="0" borderId="4" xfId="0" applyNumberFormat="1" applyFont="1" applyBorder="1" applyAlignment="1"/>
    <xf numFmtId="14" fontId="18" fillId="0" borderId="2" xfId="0" applyNumberFormat="1" applyFont="1" applyBorder="1" applyAlignment="1"/>
    <xf numFmtId="14" fontId="18" fillId="0" borderId="4" xfId="0" applyNumberFormat="1" applyFont="1" applyBorder="1" applyAlignment="1"/>
    <xf numFmtId="14" fontId="27" fillId="0" borderId="2" xfId="0" applyNumberFormat="1" applyFont="1" applyBorder="1" applyAlignment="1"/>
    <xf numFmtId="14" fontId="27" fillId="0" borderId="3" xfId="0" applyNumberFormat="1" applyFont="1" applyBorder="1" applyAlignment="1"/>
    <xf numFmtId="14" fontId="27" fillId="0" borderId="4" xfId="0" applyNumberFormat="1" applyFont="1" applyBorder="1" applyAlignment="1"/>
    <xf numFmtId="0" fontId="2" fillId="0" borderId="0" xfId="0" applyFont="1" applyFill="1"/>
    <xf numFmtId="0" fontId="0" fillId="0" borderId="3" xfId="0" applyBorder="1" applyAlignment="1"/>
    <xf numFmtId="14" fontId="27" fillId="0" borderId="5" xfId="0" applyNumberFormat="1" applyFont="1" applyBorder="1" applyAlignment="1"/>
    <xf numFmtId="14" fontId="1" fillId="0" borderId="2" xfId="0" applyNumberFormat="1" applyFont="1" applyBorder="1" applyAlignment="1"/>
    <xf numFmtId="0" fontId="19" fillId="0" borderId="0" xfId="0" applyFont="1" applyFill="1" applyBorder="1" applyAlignment="1">
      <alignment vertical="top" wrapText="1"/>
    </xf>
    <xf numFmtId="0" fontId="19" fillId="0" borderId="5" xfId="0" applyFont="1" applyBorder="1" applyAlignment="1">
      <alignment horizontal="center" vertical="top" wrapText="1"/>
    </xf>
    <xf numFmtId="0" fontId="19" fillId="0" borderId="5" xfId="0" applyFont="1" applyBorder="1" applyAlignment="1">
      <alignment horizontal="center" vertical="top" wrapText="1"/>
    </xf>
    <xf numFmtId="1" fontId="0" fillId="0" borderId="7" xfId="0" applyNumberFormat="1" applyBorder="1" applyAlignment="1">
      <alignment horizontal="center"/>
    </xf>
    <xf numFmtId="0" fontId="2" fillId="0" borderId="0" xfId="0" applyNumberFormat="1" applyFont="1" applyFill="1" applyAlignment="1"/>
    <xf numFmtId="0" fontId="0" fillId="0" borderId="0" xfId="0" applyNumberFormat="1" applyAlignment="1"/>
    <xf numFmtId="1" fontId="0" fillId="0" borderId="0" xfId="0" applyNumberFormat="1" applyAlignment="1">
      <alignment horizontal="center" vertical="center"/>
    </xf>
    <xf numFmtId="0" fontId="2" fillId="4" borderId="5" xfId="0" applyNumberFormat="1" applyFont="1" applyFill="1" applyBorder="1" applyAlignment="1">
      <alignment horizontal="center" vertical="center"/>
    </xf>
    <xf numFmtId="1" fontId="3" fillId="4" borderId="5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1" fontId="0" fillId="0" borderId="5" xfId="0" applyNumberFormat="1" applyFont="1" applyBorder="1" applyAlignment="1">
      <alignment vertical="center"/>
    </xf>
    <xf numFmtId="1" fontId="0" fillId="0" borderId="7" xfId="0" applyNumberFormat="1" applyFont="1" applyBorder="1" applyAlignment="1">
      <alignment vertical="center"/>
    </xf>
    <xf numFmtId="1" fontId="0" fillId="0" borderId="7" xfId="0" applyNumberFormat="1" applyBorder="1" applyAlignment="1">
      <alignment vertical="center"/>
    </xf>
    <xf numFmtId="165" fontId="0" fillId="0" borderId="5" xfId="0" applyNumberFormat="1" applyFont="1" applyBorder="1" applyAlignment="1">
      <alignment vertical="center"/>
    </xf>
    <xf numFmtId="165" fontId="19" fillId="0" borderId="5" xfId="0" applyNumberFormat="1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9" fillId="0" borderId="5" xfId="0" applyFont="1" applyBorder="1" applyAlignment="1">
      <alignment vertical="center" wrapText="1"/>
    </xf>
    <xf numFmtId="165" fontId="19" fillId="0" borderId="5" xfId="0" applyNumberFormat="1" applyFont="1" applyBorder="1" applyAlignment="1">
      <alignment vertical="center" wrapText="1"/>
    </xf>
    <xf numFmtId="14" fontId="27" fillId="0" borderId="3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9" fillId="4" borderId="5" xfId="0" applyFont="1" applyFill="1" applyBorder="1" applyAlignment="1">
      <alignment vertical="center"/>
    </xf>
    <xf numFmtId="1" fontId="0" fillId="0" borderId="0" xfId="0" applyNumberFormat="1" applyFont="1" applyAlignment="1">
      <alignment vertical="center"/>
    </xf>
    <xf numFmtId="0" fontId="34" fillId="3" borderId="5" xfId="0" applyFont="1" applyFill="1" applyBorder="1" applyAlignment="1">
      <alignment horizontal="center" vertical="center" wrapText="1"/>
    </xf>
    <xf numFmtId="165" fontId="27" fillId="0" borderId="5" xfId="0" applyNumberFormat="1" applyFont="1" applyBorder="1" applyAlignment="1">
      <alignment horizontal="center" vertical="center"/>
    </xf>
    <xf numFmtId="165" fontId="27" fillId="0" borderId="5" xfId="0" applyNumberFormat="1" applyFont="1" applyBorder="1" applyAlignment="1">
      <alignment horizontal="center"/>
    </xf>
    <xf numFmtId="1" fontId="27" fillId="0" borderId="5" xfId="0" applyNumberFormat="1" applyFont="1" applyBorder="1" applyAlignment="1">
      <alignment horizontal="center"/>
    </xf>
    <xf numFmtId="1" fontId="27" fillId="0" borderId="5" xfId="0" applyNumberFormat="1" applyFont="1" applyBorder="1" applyAlignment="1">
      <alignment horizontal="center" vertical="center"/>
    </xf>
    <xf numFmtId="1" fontId="0" fillId="0" borderId="5" xfId="0" applyNumberFormat="1" applyFill="1" applyBorder="1" applyAlignment="1">
      <alignment horizontal="center" vertical="center"/>
    </xf>
    <xf numFmtId="14" fontId="6" fillId="0" borderId="5" xfId="0" applyNumberFormat="1" applyFont="1" applyBorder="1" applyAlignment="1">
      <alignment horizontal="center"/>
    </xf>
    <xf numFmtId="14" fontId="6" fillId="0" borderId="7" xfId="0" applyNumberFormat="1" applyFont="1" applyBorder="1" applyAlignment="1">
      <alignment horizontal="center"/>
    </xf>
    <xf numFmtId="14" fontId="6" fillId="0" borderId="4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20" fontId="5" fillId="0" borderId="2" xfId="0" applyNumberFormat="1" applyFont="1" applyBorder="1" applyAlignment="1">
      <alignment horizontal="center"/>
    </xf>
    <xf numFmtId="20" fontId="5" fillId="0" borderId="4" xfId="0" applyNumberFormat="1" applyFont="1" applyBorder="1" applyAlignment="1">
      <alignment horizontal="center"/>
    </xf>
    <xf numFmtId="20" fontId="5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20" fontId="0" fillId="0" borderId="2" xfId="0" applyNumberFormat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 wrapText="1"/>
    </xf>
    <xf numFmtId="14" fontId="6" fillId="0" borderId="6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4" fontId="18" fillId="0" borderId="5" xfId="0" applyNumberFormat="1" applyFont="1" applyBorder="1" applyAlignment="1">
      <alignment horizontal="center"/>
    </xf>
    <xf numFmtId="0" fontId="3" fillId="0" borderId="5" xfId="0" applyFont="1" applyFill="1" applyBorder="1" applyAlignment="1">
      <alignment horizontal="left" vertical="top"/>
    </xf>
    <xf numFmtId="0" fontId="3" fillId="4" borderId="5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6" fillId="4" borderId="5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/>
    </xf>
    <xf numFmtId="20" fontId="5" fillId="0" borderId="0" xfId="0" applyNumberFormat="1" applyFont="1" applyFill="1" applyBorder="1" applyAlignment="1">
      <alignment horizontal="center"/>
    </xf>
    <xf numFmtId="20" fontId="0" fillId="0" borderId="0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3" fillId="4" borderId="5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/>
    </xf>
    <xf numFmtId="0" fontId="23" fillId="4" borderId="3" xfId="0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/>
    </xf>
    <xf numFmtId="1" fontId="23" fillId="4" borderId="5" xfId="0" applyNumberFormat="1" applyFont="1" applyFill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0" fillId="4" borderId="5" xfId="0" applyFont="1" applyFill="1" applyBorder="1" applyAlignment="1">
      <alignment horizontal="center"/>
    </xf>
    <xf numFmtId="1" fontId="0" fillId="4" borderId="6" xfId="0" applyNumberFormat="1" applyFont="1" applyFill="1" applyBorder="1" applyAlignment="1">
      <alignment horizontal="center"/>
    </xf>
    <xf numFmtId="1" fontId="0" fillId="4" borderId="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4" fontId="27" fillId="0" borderId="5" xfId="0" applyNumberFormat="1" applyFont="1" applyBorder="1" applyAlignment="1">
      <alignment horizontal="center"/>
    </xf>
    <xf numFmtId="14" fontId="27" fillId="0" borderId="7" xfId="0" applyNumberFormat="1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0" xfId="0" applyFont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27" fillId="2" borderId="2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19" fillId="0" borderId="2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5" xfId="0" applyFont="1" applyBorder="1" applyAlignment="1">
      <alignment horizontal="center" vertical="top" wrapText="1"/>
    </xf>
    <xf numFmtId="20" fontId="19" fillId="0" borderId="2" xfId="0" applyNumberFormat="1" applyFont="1" applyBorder="1" applyAlignment="1">
      <alignment horizontal="center"/>
    </xf>
    <xf numFmtId="20" fontId="19" fillId="0" borderId="4" xfId="0" applyNumberFormat="1" applyFont="1" applyBorder="1" applyAlignment="1">
      <alignment horizontal="center"/>
    </xf>
    <xf numFmtId="20" fontId="19" fillId="0" borderId="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27" fillId="4" borderId="10" xfId="0" applyFont="1" applyFill="1" applyBorder="1" applyAlignment="1">
      <alignment horizontal="center"/>
    </xf>
    <xf numFmtId="0" fontId="27" fillId="4" borderId="11" xfId="0" applyFont="1" applyFill="1" applyBorder="1" applyAlignment="1">
      <alignment horizontal="center"/>
    </xf>
    <xf numFmtId="0" fontId="31" fillId="0" borderId="2" xfId="0" applyFont="1" applyBorder="1" applyAlignment="1">
      <alignment horizontal="center" vertical="top" wrapText="1"/>
    </xf>
    <xf numFmtId="0" fontId="31" fillId="0" borderId="4" xfId="0" applyFont="1" applyBorder="1" applyAlignment="1">
      <alignment horizontal="center" vertical="top" wrapText="1"/>
    </xf>
    <xf numFmtId="0" fontId="31" fillId="0" borderId="5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35" fillId="0" borderId="0" xfId="0" applyFont="1" applyAlignment="1">
      <alignment horizontal="center"/>
    </xf>
    <xf numFmtId="14" fontId="27" fillId="0" borderId="2" xfId="0" applyNumberFormat="1" applyFont="1" applyBorder="1" applyAlignment="1">
      <alignment horizontal="center"/>
    </xf>
    <xf numFmtId="14" fontId="27" fillId="0" borderId="3" xfId="0" applyNumberFormat="1" applyFont="1" applyBorder="1" applyAlignment="1">
      <alignment horizontal="center"/>
    </xf>
    <xf numFmtId="14" fontId="27" fillId="0" borderId="4" xfId="0" applyNumberFormat="1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33" fillId="0" borderId="5" xfId="0" applyFont="1" applyBorder="1" applyAlignment="1">
      <alignment wrapText="1"/>
    </xf>
    <xf numFmtId="0" fontId="3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</cellXfs>
  <cellStyles count="3">
    <cellStyle name="Normal" xfId="0" builtinId="0"/>
    <cellStyle name="Normal_AnalyteLookUp" xfId="1" xr:uid="{00000000-0005-0000-0000-000001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Flow Estimates 2011</a:t>
            </a:r>
          </a:p>
        </c:rich>
      </c:tx>
      <c:layout>
        <c:manualLayout>
          <c:xMode val="edge"/>
          <c:yMode val="edge"/>
          <c:x val="0.36279304388630879"/>
          <c:y val="2.233630335681724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75048819583385"/>
          <c:y val="0.12157583920430999"/>
          <c:w val="0.85220524725245994"/>
          <c:h val="0.69697023069488373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'[1]Kerr Swede'!$P$9:$AA$9</c:f>
              <c:numCache>
                <c:formatCode>0.00</c:formatCode>
                <c:ptCount val="12"/>
                <c:pt idx="0">
                  <c:v>0.28000000000000008</c:v>
                </c:pt>
                <c:pt idx="1">
                  <c:v>0.53</c:v>
                </c:pt>
                <c:pt idx="2">
                  <c:v>0.56999999999999995</c:v>
                </c:pt>
                <c:pt idx="3">
                  <c:v>0.44</c:v>
                </c:pt>
                <c:pt idx="4">
                  <c:v>1.1700000000000021</c:v>
                </c:pt>
                <c:pt idx="5">
                  <c:v>0.62000000000000888</c:v>
                </c:pt>
                <c:pt idx="6">
                  <c:v>0.36000000000000032</c:v>
                </c:pt>
                <c:pt idx="7">
                  <c:v>0.53</c:v>
                </c:pt>
                <c:pt idx="8">
                  <c:v>0.23</c:v>
                </c:pt>
                <c:pt idx="9">
                  <c:v>0.68</c:v>
                </c:pt>
                <c:pt idx="10">
                  <c:v>0.83000000000000063</c:v>
                </c:pt>
                <c:pt idx="11">
                  <c:v>0.35000000000000031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Swede'!$O$9</c15:sqref>
                        </c15:formulaRef>
                      </c:ext>
                    </c:extLst>
                    <c:strCache>
                      <c:ptCount val="1"/>
                      <c:pt idx="0">
                        <c:v>Site 52 - Confluence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'[1]Kerr Swede'!$P$8:$AA$8</c15:sqref>
                        </c15:formulaRef>
                      </c:ext>
                    </c:extLst>
                    <c:numCache>
                      <c:formatCode>[$-409]d\-mmm;@</c:formatCode>
                      <c:ptCount val="12"/>
                      <c:pt idx="0">
                        <c:v>40568</c:v>
                      </c:pt>
                      <c:pt idx="1">
                        <c:v>40596</c:v>
                      </c:pt>
                      <c:pt idx="2">
                        <c:v>40630</c:v>
                      </c:pt>
                      <c:pt idx="3">
                        <c:v>40660</c:v>
                      </c:pt>
                      <c:pt idx="4">
                        <c:v>40686</c:v>
                      </c:pt>
                      <c:pt idx="5">
                        <c:v>40710</c:v>
                      </c:pt>
                      <c:pt idx="6">
                        <c:v>40749</c:v>
                      </c:pt>
                      <c:pt idx="7">
                        <c:v>40778</c:v>
                      </c:pt>
                      <c:pt idx="8">
                        <c:v>40812</c:v>
                      </c:pt>
                      <c:pt idx="9">
                        <c:v>40841</c:v>
                      </c:pt>
                      <c:pt idx="10">
                        <c:v>40875</c:v>
                      </c:pt>
                      <c:pt idx="11">
                        <c:v>40905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CCB-4FFB-B835-3E1981DFE1AF}"/>
            </c:ext>
          </c:extLst>
        </c:ser>
        <c:ser>
          <c:idx val="1"/>
          <c:order val="1"/>
          <c:marker>
            <c:symbol val="none"/>
          </c:marker>
          <c:val>
            <c:numRef>
              <c:f>'[1]Kerr Swede'!$P$10:$AA$10</c:f>
              <c:numCache>
                <c:formatCode>0.00</c:formatCode>
                <c:ptCount val="12"/>
                <c:pt idx="0">
                  <c:v>0.2</c:v>
                </c:pt>
                <c:pt idx="1">
                  <c:v>0.51</c:v>
                </c:pt>
                <c:pt idx="2">
                  <c:v>0.43000000000000038</c:v>
                </c:pt>
                <c:pt idx="3">
                  <c:v>0.38000000000000467</c:v>
                </c:pt>
                <c:pt idx="4">
                  <c:v>0.9</c:v>
                </c:pt>
                <c:pt idx="5">
                  <c:v>0.44</c:v>
                </c:pt>
                <c:pt idx="6">
                  <c:v>0.29000000000000031</c:v>
                </c:pt>
                <c:pt idx="7">
                  <c:v>0.42000000000000032</c:v>
                </c:pt>
                <c:pt idx="8">
                  <c:v>0.2</c:v>
                </c:pt>
                <c:pt idx="9">
                  <c:v>0.41000000000000031</c:v>
                </c:pt>
                <c:pt idx="10">
                  <c:v>0.63000000000000955</c:v>
                </c:pt>
                <c:pt idx="11">
                  <c:v>0.21000000000000021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Swede'!$O$10</c15:sqref>
                        </c15:formulaRef>
                      </c:ext>
                    </c:extLst>
                    <c:strCache>
                      <c:ptCount val="1"/>
                      <c:pt idx="0">
                        <c:v>Site 53 - Riefenberg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'[1]Kerr Swede'!$P$8:$Z$8</c15:sqref>
                        </c15:formulaRef>
                      </c:ext>
                    </c:extLst>
                    <c:numCache>
                      <c:formatCode>[$-409]d\-mmm;@</c:formatCode>
                      <c:ptCount val="11"/>
                      <c:pt idx="0">
                        <c:v>40568</c:v>
                      </c:pt>
                      <c:pt idx="1">
                        <c:v>40596</c:v>
                      </c:pt>
                      <c:pt idx="2">
                        <c:v>40630</c:v>
                      </c:pt>
                      <c:pt idx="3">
                        <c:v>40660</c:v>
                      </c:pt>
                      <c:pt idx="4">
                        <c:v>40686</c:v>
                      </c:pt>
                      <c:pt idx="5">
                        <c:v>40710</c:v>
                      </c:pt>
                      <c:pt idx="6">
                        <c:v>40749</c:v>
                      </c:pt>
                      <c:pt idx="7">
                        <c:v>40778</c:v>
                      </c:pt>
                      <c:pt idx="8">
                        <c:v>40812</c:v>
                      </c:pt>
                      <c:pt idx="9">
                        <c:v>40841</c:v>
                      </c:pt>
                      <c:pt idx="10">
                        <c:v>40875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CCB-4FFB-B835-3E1981DFE1AF}"/>
            </c:ext>
          </c:extLst>
        </c:ser>
        <c:ser>
          <c:idx val="2"/>
          <c:order val="2"/>
          <c:marker>
            <c:symbol val="none"/>
          </c:marker>
          <c:val>
            <c:numRef>
              <c:f>'[1]Kerr Swede'!$P$11:$AA$11</c:f>
              <c:numCache>
                <c:formatCode>0.00</c:formatCode>
                <c:ptCount val="12"/>
                <c:pt idx="0">
                  <c:v>0.19</c:v>
                </c:pt>
                <c:pt idx="1">
                  <c:v>0.39000000000000501</c:v>
                </c:pt>
                <c:pt idx="2">
                  <c:v>0.37000000000000038</c:v>
                </c:pt>
                <c:pt idx="3">
                  <c:v>0.27</c:v>
                </c:pt>
                <c:pt idx="4">
                  <c:v>0.30000000000000032</c:v>
                </c:pt>
                <c:pt idx="5">
                  <c:v>0.21000000000000021</c:v>
                </c:pt>
                <c:pt idx="6">
                  <c:v>0.16</c:v>
                </c:pt>
                <c:pt idx="7">
                  <c:v>0.19</c:v>
                </c:pt>
                <c:pt idx="8">
                  <c:v>0.12000000000000002</c:v>
                </c:pt>
                <c:pt idx="9">
                  <c:v>0.15000000000000024</c:v>
                </c:pt>
                <c:pt idx="10">
                  <c:v>0.25</c:v>
                </c:pt>
                <c:pt idx="11">
                  <c:v>0.2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Swede'!$O$11</c15:sqref>
                        </c15:formulaRef>
                      </c:ext>
                    </c:extLst>
                    <c:strCache>
                      <c:ptCount val="1"/>
                      <c:pt idx="0">
                        <c:v>Site 54 - Kerr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'[1]Kerr Swede'!$P$8:$Z$8</c15:sqref>
                        </c15:formulaRef>
                      </c:ext>
                    </c:extLst>
                    <c:numCache>
                      <c:formatCode>[$-409]d\-mmm;@</c:formatCode>
                      <c:ptCount val="11"/>
                      <c:pt idx="0">
                        <c:v>40568</c:v>
                      </c:pt>
                      <c:pt idx="1">
                        <c:v>40596</c:v>
                      </c:pt>
                      <c:pt idx="2">
                        <c:v>40630</c:v>
                      </c:pt>
                      <c:pt idx="3">
                        <c:v>40660</c:v>
                      </c:pt>
                      <c:pt idx="4">
                        <c:v>40686</c:v>
                      </c:pt>
                      <c:pt idx="5">
                        <c:v>40710</c:v>
                      </c:pt>
                      <c:pt idx="6">
                        <c:v>40749</c:v>
                      </c:pt>
                      <c:pt idx="7">
                        <c:v>40778</c:v>
                      </c:pt>
                      <c:pt idx="8">
                        <c:v>40812</c:v>
                      </c:pt>
                      <c:pt idx="9">
                        <c:v>40841</c:v>
                      </c:pt>
                      <c:pt idx="10">
                        <c:v>40875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CCB-4FFB-B835-3E1981DFE1AF}"/>
            </c:ext>
          </c:extLst>
        </c:ser>
        <c:ser>
          <c:idx val="3"/>
          <c:order val="3"/>
          <c:marker>
            <c:symbol val="none"/>
          </c:marker>
          <c:val>
            <c:numRef>
              <c:f>'[1]Kerr Swede'!$P$12:$AA$12</c:f>
              <c:numCache>
                <c:formatCode>0.00</c:formatCode>
                <c:ptCount val="12"/>
                <c:pt idx="0">
                  <c:v>0.1</c:v>
                </c:pt>
                <c:pt idx="1">
                  <c:v>0.22</c:v>
                </c:pt>
                <c:pt idx="2">
                  <c:v>0.28000000000000008</c:v>
                </c:pt>
                <c:pt idx="3">
                  <c:v>0.19</c:v>
                </c:pt>
                <c:pt idx="4">
                  <c:v>0.38000000000000467</c:v>
                </c:pt>
                <c:pt idx="5">
                  <c:v>0.05</c:v>
                </c:pt>
                <c:pt idx="6">
                  <c:v>0.12000000000000002</c:v>
                </c:pt>
                <c:pt idx="7">
                  <c:v>0.05</c:v>
                </c:pt>
                <c:pt idx="8">
                  <c:v>9.0000000000000024E-2</c:v>
                </c:pt>
                <c:pt idx="9">
                  <c:v>0.14000000000000001</c:v>
                </c:pt>
                <c:pt idx="10">
                  <c:v>0.16</c:v>
                </c:pt>
                <c:pt idx="11">
                  <c:v>0.24000000000000021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Swede'!$O$12</c15:sqref>
                        </c15:formulaRef>
                      </c:ext>
                    </c:extLst>
                    <c:strCache>
                      <c:ptCount val="1"/>
                      <c:pt idx="0">
                        <c:v>Site 55 - Swede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'[1]Kerr Swede'!$P$8:$Z$8</c15:sqref>
                        </c15:formulaRef>
                      </c:ext>
                    </c:extLst>
                    <c:numCache>
                      <c:formatCode>[$-409]d\-mmm;@</c:formatCode>
                      <c:ptCount val="11"/>
                      <c:pt idx="0">
                        <c:v>40568</c:v>
                      </c:pt>
                      <c:pt idx="1">
                        <c:v>40596</c:v>
                      </c:pt>
                      <c:pt idx="2">
                        <c:v>40630</c:v>
                      </c:pt>
                      <c:pt idx="3">
                        <c:v>40660</c:v>
                      </c:pt>
                      <c:pt idx="4">
                        <c:v>40686</c:v>
                      </c:pt>
                      <c:pt idx="5">
                        <c:v>40710</c:v>
                      </c:pt>
                      <c:pt idx="6">
                        <c:v>40749</c:v>
                      </c:pt>
                      <c:pt idx="7">
                        <c:v>40778</c:v>
                      </c:pt>
                      <c:pt idx="8">
                        <c:v>40812</c:v>
                      </c:pt>
                      <c:pt idx="9">
                        <c:v>40841</c:v>
                      </c:pt>
                      <c:pt idx="10">
                        <c:v>40875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CCB-4FFB-B835-3E1981DFE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66368"/>
        <c:axId val="89467904"/>
      </c:lineChart>
      <c:dateAx>
        <c:axId val="89466368"/>
        <c:scaling>
          <c:orientation val="minMax"/>
        </c:scaling>
        <c:delete val="0"/>
        <c:axPos val="b"/>
        <c:minorGridlines/>
        <c:numFmt formatCode="[$-409]mmmmm;@" sourceLinked="0"/>
        <c:majorTickMark val="out"/>
        <c:minorTickMark val="none"/>
        <c:tickLblPos val="nextTo"/>
        <c:crossAx val="89467904"/>
        <c:crosses val="autoZero"/>
        <c:auto val="1"/>
        <c:lblOffset val="100"/>
        <c:baseTimeUnit val="days"/>
        <c:majorUnit val="1"/>
        <c:majorTimeUnit val="months"/>
        <c:minorUnit val="15"/>
        <c:minorTimeUnit val="days"/>
      </c:dateAx>
      <c:valAx>
        <c:axId val="8946790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Flow CFS</a:t>
                </a:r>
              </a:p>
            </c:rich>
          </c:tx>
          <c:layout>
            <c:manualLayout>
              <c:xMode val="edge"/>
              <c:yMode val="edge"/>
              <c:x val="3.0270057387045388E-2"/>
              <c:y val="0.2130831877526564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noFill/>
        </c:spPr>
        <c:crossAx val="8946636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>
        <c:manualLayout>
          <c:xMode val="edge"/>
          <c:yMode val="edge"/>
          <c:x val="0.74952532748108236"/>
          <c:y val="6.1077043826113404E-2"/>
          <c:w val="0.21722554628808158"/>
          <c:h val="0.27747370982600938"/>
        </c:manualLayout>
      </c:layout>
      <c:overlay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solidFill>
            <a:schemeClr val="accent1"/>
          </a:solidFill>
        </a:ln>
      </c:sp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Phosphorus Kerr/Swede Gulch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584573748308524"/>
          <c:y val="0.15041129242223381"/>
          <c:w val="0.77791610284167789"/>
          <c:h val="0.450745533483913"/>
        </c:manualLayout>
      </c:layout>
      <c:lineChart>
        <c:grouping val="standard"/>
        <c:varyColors val="0"/>
        <c:ser>
          <c:idx val="0"/>
          <c:order val="0"/>
          <c:tx>
            <c:strRef>
              <c:f>'2012'!$AP$4:$AP$7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'2012'!$AR$3:$AX$3</c:f>
              <c:numCache>
                <c:formatCode>[$-409]d\-mmm;@</c:formatCode>
                <c:ptCount val="7"/>
                <c:pt idx="0">
                  <c:v>41022</c:v>
                </c:pt>
                <c:pt idx="1">
                  <c:v>41052</c:v>
                </c:pt>
                <c:pt idx="2">
                  <c:v>41086</c:v>
                </c:pt>
                <c:pt idx="3">
                  <c:v>41114</c:v>
                </c:pt>
                <c:pt idx="4">
                  <c:v>41148</c:v>
                </c:pt>
                <c:pt idx="5">
                  <c:v>41177</c:v>
                </c:pt>
                <c:pt idx="6">
                  <c:v>41204</c:v>
                </c:pt>
              </c:numCache>
            </c:numRef>
          </c:cat>
          <c:val>
            <c:numRef>
              <c:f>'2012'!$AR$7:$AX$7</c:f>
              <c:numCache>
                <c:formatCode>General</c:formatCode>
                <c:ptCount val="7"/>
                <c:pt idx="0">
                  <c:v>12</c:v>
                </c:pt>
                <c:pt idx="1">
                  <c:v>19</c:v>
                </c:pt>
                <c:pt idx="2">
                  <c:v>70</c:v>
                </c:pt>
                <c:pt idx="3">
                  <c:v>110</c:v>
                </c:pt>
                <c:pt idx="4">
                  <c:v>232</c:v>
                </c:pt>
                <c:pt idx="5">
                  <c:v>15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F-4009-BA9F-1C7D3C1B791D}"/>
            </c:ext>
          </c:extLst>
        </c:ser>
        <c:ser>
          <c:idx val="1"/>
          <c:order val="1"/>
          <c:tx>
            <c:strRef>
              <c:f>'2012'!$AP$8:$AP$11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'2012'!$AR$11:$AX$11</c:f>
              <c:numCache>
                <c:formatCode>General</c:formatCode>
                <c:ptCount val="7"/>
                <c:pt idx="0">
                  <c:v>24</c:v>
                </c:pt>
                <c:pt idx="1">
                  <c:v>86</c:v>
                </c:pt>
                <c:pt idx="2">
                  <c:v>50</c:v>
                </c:pt>
                <c:pt idx="3">
                  <c:v>18</c:v>
                </c:pt>
                <c:pt idx="4">
                  <c:v>0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F-4009-BA9F-1C7D3C1B791D}"/>
            </c:ext>
          </c:extLst>
        </c:ser>
        <c:ser>
          <c:idx val="2"/>
          <c:order val="2"/>
          <c:tx>
            <c:strRef>
              <c:f>'2012'!$AP$12:$AP$15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val>
            <c:numRef>
              <c:f>'2012'!$AR$15:$AX$15</c:f>
              <c:numCache>
                <c:formatCode>General</c:formatCode>
                <c:ptCount val="7"/>
                <c:pt idx="0">
                  <c:v>40</c:v>
                </c:pt>
                <c:pt idx="1">
                  <c:v>152</c:v>
                </c:pt>
                <c:pt idx="2">
                  <c:v>446</c:v>
                </c:pt>
                <c:pt idx="3">
                  <c:v>88</c:v>
                </c:pt>
                <c:pt idx="4">
                  <c:v>0</c:v>
                </c:pt>
                <c:pt idx="5">
                  <c:v>39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F-4009-BA9F-1C7D3C1B791D}"/>
            </c:ext>
          </c:extLst>
        </c:ser>
        <c:ser>
          <c:idx val="3"/>
          <c:order val="3"/>
          <c:tx>
            <c:strRef>
              <c:f>'2012'!$AP$16:$AP$19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val>
            <c:numRef>
              <c:f>'2012'!$AR$19:$AX$19</c:f>
              <c:numCache>
                <c:formatCode>General</c:formatCode>
                <c:ptCount val="7"/>
                <c:pt idx="0">
                  <c:v>57</c:v>
                </c:pt>
                <c:pt idx="1">
                  <c:v>74</c:v>
                </c:pt>
                <c:pt idx="2">
                  <c:v>0</c:v>
                </c:pt>
                <c:pt idx="3">
                  <c:v>21</c:v>
                </c:pt>
                <c:pt idx="4">
                  <c:v>0</c:v>
                </c:pt>
                <c:pt idx="5">
                  <c:v>20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EF-4009-BA9F-1C7D3C1B7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127232"/>
        <c:axId val="96133120"/>
      </c:lineChart>
      <c:dateAx>
        <c:axId val="96127232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6133120"/>
        <c:crosses val="autoZero"/>
        <c:auto val="1"/>
        <c:lblOffset val="100"/>
        <c:baseTimeUnit val="days"/>
      </c:dateAx>
      <c:valAx>
        <c:axId val="9613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Total Phosphorus, ug/l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6127232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E. coli Counts Kerr/Swede 2012 (cts/100ml)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'2012'!$AE$13:$AK$13</c:f>
              <c:strCache>
                <c:ptCount val="1"/>
                <c:pt idx="0">
                  <c:v>1/23/2012</c:v>
                </c:pt>
              </c:strCache>
            </c:strRef>
          </c:tx>
          <c:invertIfNegative val="0"/>
          <c:cat>
            <c:strRef>
              <c:f>'2012'!$AE$14:$AE$17</c:f>
              <c:strCache>
                <c:ptCount val="4"/>
                <c:pt idx="0">
                  <c:v>Site 52 - Confluence</c:v>
                </c:pt>
                <c:pt idx="1">
                  <c:v>Site 53 - Riefenberg</c:v>
                </c:pt>
                <c:pt idx="2">
                  <c:v>Site 54 - Kerr</c:v>
                </c:pt>
                <c:pt idx="3">
                  <c:v>Site 55 - Swede</c:v>
                </c:pt>
              </c:strCache>
            </c:strRef>
          </c:cat>
          <c:val>
            <c:numRef>
              <c:f>'2012'!$AK$14:$AK$17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3-4F47-B003-EA5665C0F0B6}"/>
            </c:ext>
          </c:extLst>
        </c:ser>
        <c:ser>
          <c:idx val="1"/>
          <c:order val="1"/>
          <c:tx>
            <c:strRef>
              <c:f>'2012'!$AE$18:$AK$18</c:f>
              <c:strCache>
                <c:ptCount val="1"/>
                <c:pt idx="0">
                  <c:v>2/27/2012</c:v>
                </c:pt>
              </c:strCache>
            </c:strRef>
          </c:tx>
          <c:invertIfNegative val="0"/>
          <c:val>
            <c:numRef>
              <c:f>'2012'!$AK$19:$AK$22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42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3-4F47-B003-EA5665C0F0B6}"/>
            </c:ext>
          </c:extLst>
        </c:ser>
        <c:ser>
          <c:idx val="2"/>
          <c:order val="2"/>
          <c:tx>
            <c:strRef>
              <c:f>'2012'!$AE$23:$AK$23</c:f>
              <c:strCache>
                <c:ptCount val="1"/>
                <c:pt idx="0">
                  <c:v>3/26/2012</c:v>
                </c:pt>
              </c:strCache>
            </c:strRef>
          </c:tx>
          <c:invertIfNegative val="0"/>
          <c:val>
            <c:numRef>
              <c:f>'2012'!$AK$24:$AK$27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3-4F47-B003-EA5665C0F0B6}"/>
            </c:ext>
          </c:extLst>
        </c:ser>
        <c:ser>
          <c:idx val="3"/>
          <c:order val="3"/>
          <c:tx>
            <c:strRef>
              <c:f>'2012'!$AE$28:$AK$28</c:f>
              <c:strCache>
                <c:ptCount val="1"/>
                <c:pt idx="0">
                  <c:v>4/23/2012</c:v>
                </c:pt>
              </c:strCache>
            </c:strRef>
          </c:tx>
          <c:invertIfNegative val="0"/>
          <c:val>
            <c:numRef>
              <c:f>'2012'!$AK$29:$AK$32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3-4F47-B003-EA5665C0F0B6}"/>
            </c:ext>
          </c:extLst>
        </c:ser>
        <c:ser>
          <c:idx val="4"/>
          <c:order val="4"/>
          <c:tx>
            <c:strRef>
              <c:f>'2012'!$AE$33:$AK$33</c:f>
              <c:strCache>
                <c:ptCount val="1"/>
                <c:pt idx="0">
                  <c:v>5/23/2012</c:v>
                </c:pt>
              </c:strCache>
            </c:strRef>
          </c:tx>
          <c:invertIfNegative val="0"/>
          <c:val>
            <c:numRef>
              <c:f>'2012'!$AK$34:$AK$37</c:f>
              <c:numCache>
                <c:formatCode>General</c:formatCode>
                <c:ptCount val="4"/>
                <c:pt idx="0">
                  <c:v>1</c:v>
                </c:pt>
                <c:pt idx="1">
                  <c:v>22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3-4F47-B003-EA5665C0F0B6}"/>
            </c:ext>
          </c:extLst>
        </c:ser>
        <c:ser>
          <c:idx val="5"/>
          <c:order val="5"/>
          <c:tx>
            <c:strRef>
              <c:f>'2012'!$AE$38:$AK$38</c:f>
              <c:strCache>
                <c:ptCount val="1"/>
                <c:pt idx="0">
                  <c:v>6/26/2012</c:v>
                </c:pt>
              </c:strCache>
            </c:strRef>
          </c:tx>
          <c:invertIfNegative val="0"/>
          <c:val>
            <c:numRef>
              <c:f>'2012'!$AK$39:$AK$41</c:f>
              <c:numCache>
                <c:formatCode>General</c:formatCode>
                <c:ptCount val="3"/>
                <c:pt idx="0">
                  <c:v>82</c:v>
                </c:pt>
                <c:pt idx="1">
                  <c:v>20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63-4F47-B003-EA5665C0F0B6}"/>
            </c:ext>
          </c:extLst>
        </c:ser>
        <c:ser>
          <c:idx val="6"/>
          <c:order val="6"/>
          <c:tx>
            <c:strRef>
              <c:f>'2012'!$AE$43:$AK$43</c:f>
              <c:strCache>
                <c:ptCount val="1"/>
                <c:pt idx="0">
                  <c:v>7/24/2012</c:v>
                </c:pt>
              </c:strCache>
            </c:strRef>
          </c:tx>
          <c:invertIfNegative val="0"/>
          <c:val>
            <c:numRef>
              <c:f>'2012'!$AK$44:$AK$47</c:f>
              <c:numCache>
                <c:formatCode>General</c:formatCode>
                <c:ptCount val="4"/>
                <c:pt idx="0">
                  <c:v>12</c:v>
                </c:pt>
                <c:pt idx="1">
                  <c:v>80</c:v>
                </c:pt>
                <c:pt idx="2">
                  <c:v>80</c:v>
                </c:pt>
                <c:pt idx="3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3-4F47-B003-EA5665C0F0B6}"/>
            </c:ext>
          </c:extLst>
        </c:ser>
        <c:ser>
          <c:idx val="7"/>
          <c:order val="7"/>
          <c:tx>
            <c:strRef>
              <c:f>'2012'!$AE$48:$AK$48</c:f>
              <c:strCache>
                <c:ptCount val="1"/>
                <c:pt idx="0">
                  <c:v>8/27/2012</c:v>
                </c:pt>
              </c:strCache>
            </c:strRef>
          </c:tx>
          <c:invertIfNegative val="0"/>
          <c:val>
            <c:numRef>
              <c:f>'2012'!$AK$49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63-4F47-B003-EA5665C0F0B6}"/>
            </c:ext>
          </c:extLst>
        </c:ser>
        <c:ser>
          <c:idx val="8"/>
          <c:order val="8"/>
          <c:tx>
            <c:strRef>
              <c:f>'2012'!$AE$53:$AK$53</c:f>
              <c:strCache>
                <c:ptCount val="1"/>
                <c:pt idx="0">
                  <c:v>9/25/2012</c:v>
                </c:pt>
              </c:strCache>
            </c:strRef>
          </c:tx>
          <c:invertIfNegative val="0"/>
          <c:val>
            <c:numRef>
              <c:f>'2012'!$AK$54:$AK$57</c:f>
              <c:numCache>
                <c:formatCode>General</c:formatCode>
                <c:ptCount val="4"/>
                <c:pt idx="0">
                  <c:v>5</c:v>
                </c:pt>
                <c:pt idx="1">
                  <c:v>2</c:v>
                </c:pt>
                <c:pt idx="2">
                  <c:v>160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63-4F47-B003-EA5665C0F0B6}"/>
            </c:ext>
          </c:extLst>
        </c:ser>
        <c:ser>
          <c:idx val="9"/>
          <c:order val="9"/>
          <c:tx>
            <c:strRef>
              <c:f>'2012'!$AE$58:$AK$58</c:f>
              <c:strCache>
                <c:ptCount val="1"/>
                <c:pt idx="0">
                  <c:v>10/22/2012</c:v>
                </c:pt>
              </c:strCache>
            </c:strRef>
          </c:tx>
          <c:invertIfNegative val="0"/>
          <c:val>
            <c:numRef>
              <c:f>'2012'!$AK$59:$AK$62</c:f>
              <c:numCache>
                <c:formatCode>General</c:formatCode>
                <c:ptCount val="4"/>
                <c:pt idx="0">
                  <c:v>56</c:v>
                </c:pt>
                <c:pt idx="1">
                  <c:v>1</c:v>
                </c:pt>
                <c:pt idx="2">
                  <c:v>11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63-4F47-B003-EA5665C0F0B6}"/>
            </c:ext>
          </c:extLst>
        </c:ser>
        <c:ser>
          <c:idx val="10"/>
          <c:order val="10"/>
          <c:tx>
            <c:strRef>
              <c:f>'2012'!$AE$63:$AK$63</c:f>
              <c:strCache>
                <c:ptCount val="1"/>
                <c:pt idx="0">
                  <c:v>11/28/2012</c:v>
                </c:pt>
              </c:strCache>
            </c:strRef>
          </c:tx>
          <c:invertIfNegative val="0"/>
          <c:val>
            <c:numRef>
              <c:f>'2012'!$AK$64:$AK$67</c:f>
              <c:numCache>
                <c:formatCode>General</c:formatCode>
                <c:ptCount val="4"/>
                <c:pt idx="0">
                  <c:v>12</c:v>
                </c:pt>
                <c:pt idx="1">
                  <c:v>1</c:v>
                </c:pt>
                <c:pt idx="2">
                  <c:v>8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63-4F47-B003-EA5665C0F0B6}"/>
            </c:ext>
          </c:extLst>
        </c:ser>
        <c:ser>
          <c:idx val="11"/>
          <c:order val="11"/>
          <c:tx>
            <c:strRef>
              <c:f>'2012'!$AE$68:$AK$68</c:f>
              <c:strCache>
                <c:ptCount val="1"/>
                <c:pt idx="0">
                  <c:v>12/12/2012</c:v>
                </c:pt>
              </c:strCache>
            </c:strRef>
          </c:tx>
          <c:invertIfNegative val="0"/>
          <c:val>
            <c:numRef>
              <c:f>'2012'!$AK$69:$AK$72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63-4F47-B003-EA5665C0F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88288"/>
        <c:axId val="96189824"/>
      </c:barChart>
      <c:catAx>
        <c:axId val="9618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6189824"/>
        <c:crosses val="autoZero"/>
        <c:auto val="1"/>
        <c:lblAlgn val="ctr"/>
        <c:lblOffset val="100"/>
        <c:noMultiLvlLbl val="0"/>
      </c:catAx>
      <c:valAx>
        <c:axId val="96189824"/>
        <c:scaling>
          <c:orientation val="minMax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crossAx val="96188288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Nitrogen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'2012'!$AZ$4:$AZ$7</c:f>
              <c:strCache>
                <c:ptCount val="1"/>
                <c:pt idx="0">
                  <c:v>Site 52 - Confluence</c:v>
                </c:pt>
              </c:strCache>
            </c:strRef>
          </c:tx>
          <c:invertIfNegative val="0"/>
          <c:cat>
            <c:numRef>
              <c:f>'2012'!$BB$3:$BG$3</c:f>
              <c:numCache>
                <c:formatCode>[$-409]d\-mmm;@</c:formatCode>
                <c:ptCount val="6"/>
                <c:pt idx="0">
                  <c:v>41022</c:v>
                </c:pt>
                <c:pt idx="1">
                  <c:v>41052</c:v>
                </c:pt>
                <c:pt idx="2">
                  <c:v>41086</c:v>
                </c:pt>
                <c:pt idx="3">
                  <c:v>41114</c:v>
                </c:pt>
                <c:pt idx="4">
                  <c:v>41148</c:v>
                </c:pt>
                <c:pt idx="5">
                  <c:v>41177</c:v>
                </c:pt>
              </c:numCache>
            </c:numRef>
          </c:cat>
          <c:val>
            <c:numRef>
              <c:f>'2012'!$BB$4:$BH$4</c:f>
              <c:numCache>
                <c:formatCode>0.0</c:formatCode>
                <c:ptCount val="7"/>
                <c:pt idx="0">
                  <c:v>31.938198793200005</c:v>
                </c:pt>
                <c:pt idx="1">
                  <c:v>46.916343594120008</c:v>
                </c:pt>
                <c:pt idx="2">
                  <c:v>11.825362710000002</c:v>
                </c:pt>
                <c:pt idx="3">
                  <c:v>13.223887341000003</c:v>
                </c:pt>
                <c:pt idx="4">
                  <c:v>11.683890334200003</c:v>
                </c:pt>
                <c:pt idx="5">
                  <c:v>5.7911879025000008</c:v>
                </c:pt>
                <c:pt idx="6">
                  <c:v>22.025305016820003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6-4C3F-8774-AB3215B95A42}"/>
            </c:ext>
          </c:extLst>
        </c:ser>
        <c:ser>
          <c:idx val="1"/>
          <c:order val="1"/>
          <c:tx>
            <c:strRef>
              <c:f>'2012'!$AZ$8:$AZ$11</c:f>
              <c:strCache>
                <c:ptCount val="1"/>
                <c:pt idx="0">
                  <c:v>Site 53 - Riefenberg</c:v>
                </c:pt>
              </c:strCache>
            </c:strRef>
          </c:tx>
          <c:invertIfNegative val="0"/>
          <c:val>
            <c:numRef>
              <c:f>'2012'!$BB$8:$BH$8</c:f>
              <c:numCache>
                <c:formatCode>0.0</c:formatCode>
                <c:ptCount val="7"/>
                <c:pt idx="0">
                  <c:v>14.449621284000003</c:v>
                </c:pt>
                <c:pt idx="1">
                  <c:v>27.569294241300003</c:v>
                </c:pt>
                <c:pt idx="2">
                  <c:v>1.7835238827</c:v>
                </c:pt>
                <c:pt idx="3">
                  <c:v>1.9668440032500005</c:v>
                </c:pt>
                <c:pt idx="4">
                  <c:v>0</c:v>
                </c:pt>
                <c:pt idx="5">
                  <c:v>1.1906358345000001</c:v>
                </c:pt>
                <c:pt idx="6">
                  <c:v>2.9460812304000004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6-4C3F-8774-AB3215B95A42}"/>
            </c:ext>
          </c:extLst>
        </c:ser>
        <c:ser>
          <c:idx val="2"/>
          <c:order val="2"/>
          <c:tx>
            <c:strRef>
              <c:f>'2012'!$AZ$12:$AZ$15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'2012'!$BB$12:$BH$12</c:f>
              <c:numCache>
                <c:formatCode>0.0</c:formatCode>
                <c:ptCount val="7"/>
                <c:pt idx="0">
                  <c:v>16.691580460800004</c:v>
                </c:pt>
                <c:pt idx="1">
                  <c:v>32.426980451879999</c:v>
                </c:pt>
                <c:pt idx="2">
                  <c:v>1.6312520889</c:v>
                </c:pt>
                <c:pt idx="3">
                  <c:v>1.8161921221500006</c:v>
                </c:pt>
                <c:pt idx="4">
                  <c:v>0</c:v>
                </c:pt>
                <c:pt idx="5">
                  <c:v>2.4298690500000004E-2</c:v>
                </c:pt>
                <c:pt idx="6">
                  <c:v>1.6069533984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6-4C3F-8774-AB3215B95A42}"/>
            </c:ext>
          </c:extLst>
        </c:ser>
        <c:ser>
          <c:idx val="3"/>
          <c:order val="3"/>
          <c:tx>
            <c:strRef>
              <c:f>'2012'!$AZ$16:$AZ$19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val>
            <c:numRef>
              <c:f>'2012'!$BB$16:$BH$16</c:f>
              <c:numCache>
                <c:formatCode>0.0</c:formatCode>
                <c:ptCount val="7"/>
                <c:pt idx="0">
                  <c:v>5.8284458946000015</c:v>
                </c:pt>
                <c:pt idx="1">
                  <c:v>9.2332864016400009</c:v>
                </c:pt>
                <c:pt idx="2">
                  <c:v>0</c:v>
                </c:pt>
                <c:pt idx="3">
                  <c:v>0.42015135728999997</c:v>
                </c:pt>
                <c:pt idx="4">
                  <c:v>0</c:v>
                </c:pt>
                <c:pt idx="5">
                  <c:v>0.13121292870000001</c:v>
                </c:pt>
                <c:pt idx="6">
                  <c:v>1.9568005445100001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6-4C3F-8774-AB3215B95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49344"/>
        <c:axId val="96250880"/>
      </c:barChart>
      <c:dateAx>
        <c:axId val="96249344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6250880"/>
        <c:crosses val="autoZero"/>
        <c:auto val="1"/>
        <c:lblOffset val="100"/>
        <c:baseTimeUnit val="months"/>
      </c:dateAx>
      <c:valAx>
        <c:axId val="9625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Nitrogen Pounds/Month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96249344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>
          <a:noFill/>
        </a:ln>
      </c:spPr>
    </c:plotArea>
    <c:plotVisOnly val="1"/>
    <c:dispBlanksAs val="gap"/>
    <c:showDLblsOverMax val="0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Phosphorus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2310231023101"/>
          <c:y val="0.11079343691664346"/>
          <c:w val="0.74897689768978537"/>
          <c:h val="0.4258629837045867"/>
        </c:manualLayout>
      </c:layout>
      <c:lineChart>
        <c:grouping val="standard"/>
        <c:varyColors val="0"/>
        <c:ser>
          <c:idx val="0"/>
          <c:order val="0"/>
          <c:tx>
            <c:strRef>
              <c:f>'2012'!$AZ$4:$AZ$7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'2012'!$BB$3:$BH$3</c:f>
              <c:numCache>
                <c:formatCode>[$-409]d\-mmm;@</c:formatCode>
                <c:ptCount val="7"/>
                <c:pt idx="0">
                  <c:v>41022</c:v>
                </c:pt>
                <c:pt idx="1">
                  <c:v>41052</c:v>
                </c:pt>
                <c:pt idx="2">
                  <c:v>41086</c:v>
                </c:pt>
                <c:pt idx="3">
                  <c:v>41114</c:v>
                </c:pt>
                <c:pt idx="4">
                  <c:v>41148</c:v>
                </c:pt>
                <c:pt idx="5">
                  <c:v>41177</c:v>
                </c:pt>
                <c:pt idx="6">
                  <c:v>41204</c:v>
                </c:pt>
              </c:numCache>
            </c:numRef>
          </c:cat>
          <c:val>
            <c:numRef>
              <c:f>'2012'!$BB$7:$BH$7</c:f>
              <c:numCache>
                <c:formatCode>0.0</c:formatCode>
                <c:ptCount val="7"/>
                <c:pt idx="0">
                  <c:v>1.2052150488000002</c:v>
                </c:pt>
                <c:pt idx="1">
                  <c:v>2.8941900269100005</c:v>
                </c:pt>
                <c:pt idx="2">
                  <c:v>1.1339388900000003</c:v>
                </c:pt>
                <c:pt idx="3">
                  <c:v>1.8413007690000005</c:v>
                </c:pt>
                <c:pt idx="4">
                  <c:v>3.8834707128000012</c:v>
                </c:pt>
                <c:pt idx="5">
                  <c:v>0.26728559550000003</c:v>
                </c:pt>
                <c:pt idx="6">
                  <c:v>2.8791248388000006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B-409C-B9BD-224F89CC4B26}"/>
            </c:ext>
          </c:extLst>
        </c:ser>
        <c:ser>
          <c:idx val="1"/>
          <c:order val="1"/>
          <c:tx>
            <c:strRef>
              <c:f>'2012'!$AZ$8:$AZ$11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'2012'!$BB$11:$BH$11</c:f>
              <c:numCache>
                <c:formatCode>0.0</c:formatCode>
                <c:ptCount val="7"/>
                <c:pt idx="0">
                  <c:v>1.5551161920000003</c:v>
                </c:pt>
                <c:pt idx="1">
                  <c:v>7.7736370647600026</c:v>
                </c:pt>
                <c:pt idx="2">
                  <c:v>0.24298690500000003</c:v>
                </c:pt>
                <c:pt idx="3">
                  <c:v>0.15065188110000005</c:v>
                </c:pt>
                <c:pt idx="4">
                  <c:v>0</c:v>
                </c:pt>
                <c:pt idx="5">
                  <c:v>0.20248908750000005</c:v>
                </c:pt>
                <c:pt idx="6">
                  <c:v>0.53565113279999998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B-409C-B9BD-224F89CC4B26}"/>
            </c:ext>
          </c:extLst>
        </c:ser>
        <c:ser>
          <c:idx val="2"/>
          <c:order val="2"/>
          <c:tx>
            <c:strRef>
              <c:f>'2012'!$AZ$12:$AZ$15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val>
            <c:numRef>
              <c:f>'2012'!$BB$15:$BH$15</c:f>
              <c:numCache>
                <c:formatCode>0.0</c:formatCode>
                <c:ptCount val="7"/>
                <c:pt idx="0">
                  <c:v>1.4903196840000004</c:v>
                </c:pt>
                <c:pt idx="1">
                  <c:v>7.3785943543200005</c:v>
                </c:pt>
                <c:pt idx="2">
                  <c:v>0.72248106420000002</c:v>
                </c:pt>
                <c:pt idx="3">
                  <c:v>0.7365203076000002</c:v>
                </c:pt>
                <c:pt idx="4">
                  <c:v>0</c:v>
                </c:pt>
                <c:pt idx="5">
                  <c:v>0.31588297650000002</c:v>
                </c:pt>
                <c:pt idx="6">
                  <c:v>0.84365053416000002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B-409C-B9BD-224F89CC4B26}"/>
            </c:ext>
          </c:extLst>
        </c:ser>
        <c:ser>
          <c:idx val="3"/>
          <c:order val="3"/>
          <c:tx>
            <c:strRef>
              <c:f>'2012'!$AZ$16:$AZ$19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val>
            <c:numRef>
              <c:f>'2012'!$BB$19:$BH$19</c:f>
              <c:numCache>
                <c:formatCode>0.0</c:formatCode>
                <c:ptCount val="7"/>
                <c:pt idx="0">
                  <c:v>1.2926903346000003</c:v>
                </c:pt>
                <c:pt idx="1">
                  <c:v>1.7341705424400002</c:v>
                </c:pt>
                <c:pt idx="2">
                  <c:v>0</c:v>
                </c:pt>
                <c:pt idx="3">
                  <c:v>3.5152105590000003E-2</c:v>
                </c:pt>
                <c:pt idx="4">
                  <c:v>0</c:v>
                </c:pt>
                <c:pt idx="5">
                  <c:v>3.2398254000000001E-2</c:v>
                </c:pt>
                <c:pt idx="6">
                  <c:v>0.26949947619000003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3B-409C-B9BD-224F89CC4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397760"/>
        <c:axId val="97403648"/>
      </c:lineChart>
      <c:dateAx>
        <c:axId val="97397760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7403648"/>
        <c:crosses val="autoZero"/>
        <c:auto val="1"/>
        <c:lblOffset val="100"/>
        <c:baseTimeUnit val="days"/>
      </c:dateAx>
      <c:valAx>
        <c:axId val="9740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Phosphorus Pounds/ Month</a:t>
                </a:r>
              </a:p>
            </c:rich>
          </c:tx>
          <c:layout>
            <c:manualLayout>
              <c:xMode val="edge"/>
              <c:yMode val="edge"/>
              <c:x val="0.10658783988635084"/>
              <c:y val="0.12505368647100931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7397760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Kerr/ Swede Gulch Monthly Flow Estimates (Ac-Ft/Month)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924205725662494"/>
          <c:y val="0.11574156382314675"/>
          <c:w val="0.79467889005605363"/>
          <c:h val="0.597810062474591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'2013'!$P$14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cat>
            <c:strRef>
              <c:f>'2013'!$Q$10:$AB$10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'2013'!$Q$14:$AB$14</c:f>
              <c:numCache>
                <c:formatCode>0.0</c:formatCode>
                <c:ptCount val="12"/>
                <c:pt idx="0">
                  <c:v>1.6450174800000001</c:v>
                </c:pt>
                <c:pt idx="1">
                  <c:v>0.77733600000000003</c:v>
                </c:pt>
                <c:pt idx="2">
                  <c:v>1.22946</c:v>
                </c:pt>
                <c:pt idx="3">
                  <c:v>9.399420000000001</c:v>
                </c:pt>
                <c:pt idx="4">
                  <c:v>3.8113260000000002</c:v>
                </c:pt>
                <c:pt idx="5">
                  <c:v>3.7478700000000003</c:v>
                </c:pt>
                <c:pt idx="6">
                  <c:v>0.307365</c:v>
                </c:pt>
                <c:pt idx="7">
                  <c:v>1.6597710000000001</c:v>
                </c:pt>
                <c:pt idx="8">
                  <c:v>36.169920000000005</c:v>
                </c:pt>
                <c:pt idx="9">
                  <c:v>9.2824229999999996</c:v>
                </c:pt>
                <c:pt idx="10">
                  <c:v>2.5580699999999998</c:v>
                </c:pt>
                <c:pt idx="11">
                  <c:v>2.950704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6-4407-91D2-D130948D6A07}"/>
            </c:ext>
          </c:extLst>
        </c:ser>
        <c:ser>
          <c:idx val="1"/>
          <c:order val="1"/>
          <c:tx>
            <c:strRef>
              <c:f>'2013'!$P$13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'2013'!$Q$13:$AB$13</c:f>
              <c:numCache>
                <c:formatCode>0.0</c:formatCode>
                <c:ptCount val="12"/>
                <c:pt idx="0">
                  <c:v>1.9056630000000001</c:v>
                </c:pt>
                <c:pt idx="1">
                  <c:v>3.7201080000000002</c:v>
                </c:pt>
                <c:pt idx="2">
                  <c:v>3.2580689999999999</c:v>
                </c:pt>
                <c:pt idx="3">
                  <c:v>1.1303100000000001</c:v>
                </c:pt>
                <c:pt idx="4">
                  <c:v>4.5490020000000007</c:v>
                </c:pt>
                <c:pt idx="5">
                  <c:v>3.2124600000000001</c:v>
                </c:pt>
                <c:pt idx="6">
                  <c:v>0.184419</c:v>
                </c:pt>
                <c:pt idx="7">
                  <c:v>0.799149</c:v>
                </c:pt>
                <c:pt idx="8">
                  <c:v>53.541000000000004</c:v>
                </c:pt>
                <c:pt idx="9">
                  <c:v>2.213028</c:v>
                </c:pt>
                <c:pt idx="10">
                  <c:v>9.8158500000000011</c:v>
                </c:pt>
                <c:pt idx="11">
                  <c:v>10.696302000000001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6-4407-91D2-D130948D6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98585216"/>
        <c:axId val="98595200"/>
      </c:barChart>
      <c:lineChart>
        <c:grouping val="standard"/>
        <c:varyColors val="0"/>
        <c:ser>
          <c:idx val="2"/>
          <c:order val="2"/>
          <c:tx>
            <c:strRef>
              <c:f>'2013'!$P$12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'2013'!$Q$12:$AB$12</c:f>
              <c:numCache>
                <c:formatCode>0.0</c:formatCode>
                <c:ptCount val="12"/>
                <c:pt idx="0">
                  <c:v>4.1125437000000007</c:v>
                </c:pt>
                <c:pt idx="1">
                  <c:v>5.0526840000000002</c:v>
                </c:pt>
                <c:pt idx="2">
                  <c:v>11.06514</c:v>
                </c:pt>
                <c:pt idx="3">
                  <c:v>43.011270000000003</c:v>
                </c:pt>
                <c:pt idx="4">
                  <c:v>10.696302000000001</c:v>
                </c:pt>
                <c:pt idx="5">
                  <c:v>17.847000000000001</c:v>
                </c:pt>
                <c:pt idx="6">
                  <c:v>0.922095</c:v>
                </c:pt>
                <c:pt idx="7">
                  <c:v>3.0736500000000007</c:v>
                </c:pt>
                <c:pt idx="8">
                  <c:v>106.78455</c:v>
                </c:pt>
                <c:pt idx="9">
                  <c:v>12.294600000000003</c:v>
                </c:pt>
                <c:pt idx="10">
                  <c:v>13.26627</c:v>
                </c:pt>
                <c:pt idx="11">
                  <c:v>11.188086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6-4407-91D2-D130948D6A07}"/>
            </c:ext>
          </c:extLst>
        </c:ser>
        <c:ser>
          <c:idx val="3"/>
          <c:order val="3"/>
          <c:tx>
            <c:strRef>
              <c:f>'2013'!$P$11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val>
            <c:numRef>
              <c:f>'2013'!$Q$11:$AB$11</c:f>
              <c:numCache>
                <c:formatCode>0.0</c:formatCode>
                <c:ptCount val="12"/>
                <c:pt idx="0">
                  <c:v>6.8542395000000012</c:v>
                </c:pt>
                <c:pt idx="1">
                  <c:v>14.935956000000003</c:v>
                </c:pt>
                <c:pt idx="2">
                  <c:v>18.564845999999999</c:v>
                </c:pt>
                <c:pt idx="3">
                  <c:v>90.067859999999996</c:v>
                </c:pt>
                <c:pt idx="4">
                  <c:v>19.302522000000003</c:v>
                </c:pt>
                <c:pt idx="5">
                  <c:v>28.73367</c:v>
                </c:pt>
                <c:pt idx="6">
                  <c:v>9.2824229999999996</c:v>
                </c:pt>
                <c:pt idx="7">
                  <c:v>21.208184999999997</c:v>
                </c:pt>
                <c:pt idx="8">
                  <c:v>121.89501</c:v>
                </c:pt>
                <c:pt idx="9">
                  <c:v>47.334210000000006</c:v>
                </c:pt>
                <c:pt idx="10">
                  <c:v>17.073630000000001</c:v>
                </c:pt>
                <c:pt idx="11">
                  <c:v>22.191753000000002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6-4407-91D2-D130948D6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85216"/>
        <c:axId val="98595200"/>
      </c:lineChart>
      <c:catAx>
        <c:axId val="985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8595200"/>
        <c:crosses val="autoZero"/>
        <c:auto val="1"/>
        <c:lblAlgn val="ctr"/>
        <c:lblOffset val="100"/>
        <c:noMultiLvlLbl val="0"/>
      </c:catAx>
      <c:valAx>
        <c:axId val="9859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aseline="0"/>
                </a:pPr>
                <a:r>
                  <a:rPr lang="en-US" sz="1200" baseline="0"/>
                  <a:t>Acre-Feet/ Month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98585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 i="0" baseline="0"/>
            </a:pPr>
            <a:endParaRPr lang="en-US"/>
          </a:p>
        </c:txPr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Nitrogen, pounds/month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'2013'!$AN$21:$AN$24</c:f>
              <c:strCache>
                <c:ptCount val="1"/>
                <c:pt idx="0">
                  <c:v>Site 52 - Confluence</c:v>
                </c:pt>
              </c:strCache>
            </c:strRef>
          </c:tx>
          <c:invertIfNegative val="0"/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'2013'!$AP$21:$BA$21</c:f>
              <c:numCache>
                <c:formatCode>0.0</c:formatCode>
                <c:ptCount val="12"/>
                <c:pt idx="0">
                  <c:v>32.046249670144505</c:v>
                </c:pt>
                <c:pt idx="1">
                  <c:v>20.904692608632004</c:v>
                </c:pt>
                <c:pt idx="2">
                  <c:v>32.909401253358006</c:v>
                </c:pt>
                <c:pt idx="3">
                  <c:v>102.76175398482</c:v>
                </c:pt>
                <c:pt idx="4">
                  <c:v>27.121355981496006</c:v>
                </c:pt>
                <c:pt idx="5">
                  <c:v>26.44572279258</c:v>
                </c:pt>
                <c:pt idx="6">
                  <c:v>9.0993736184400014</c:v>
                </c:pt>
                <c:pt idx="7">
                  <c:v>48.567655601954996</c:v>
                </c:pt>
                <c:pt idx="8">
                  <c:v>231.01639811208</c:v>
                </c:pt>
                <c:pt idx="9">
                  <c:v>46.142997271140004</c:v>
                </c:pt>
                <c:pt idx="10">
                  <c:v>23.989611156840002</c:v>
                </c:pt>
                <c:pt idx="11">
                  <c:v>38.25101478422701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C-4506-8529-61A95459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75456"/>
        <c:axId val="96281344"/>
      </c:barChart>
      <c:lineChart>
        <c:grouping val="standard"/>
        <c:varyColors val="0"/>
        <c:ser>
          <c:idx val="1"/>
          <c:order val="1"/>
          <c:tx>
            <c:strRef>
              <c:f>'2013'!$AN$25:$AN$28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'2013'!$AP$25:$BA$25</c:f>
              <c:numCache>
                <c:formatCode>0.0</c:formatCode>
                <c:ptCount val="12"/>
                <c:pt idx="0">
                  <c:v>4.512977967525301</c:v>
                </c:pt>
                <c:pt idx="1">
                  <c:v>2.7792086234640001</c:v>
                </c:pt>
                <c:pt idx="2">
                  <c:v>8.7679394800200008</c:v>
                </c:pt>
                <c:pt idx="3">
                  <c:v>47.667713101470007</c:v>
                </c:pt>
                <c:pt idx="4">
                  <c:v>8.0970364361880005</c:v>
                </c:pt>
                <c:pt idx="5">
                  <c:v>9.0877102470000022</c:v>
                </c:pt>
                <c:pt idx="6">
                  <c:v>0.69550951774500003</c:v>
                </c:pt>
                <c:pt idx="7">
                  <c:v>5.1221639574000006</c:v>
                </c:pt>
                <c:pt idx="8">
                  <c:v>101.48024104785</c:v>
                </c:pt>
                <c:pt idx="9">
                  <c:v>8.1686797752000011</c:v>
                </c:pt>
                <c:pt idx="10">
                  <c:v>8.5975246639800016</c:v>
                </c:pt>
                <c:pt idx="11">
                  <c:v>13.313274123786002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506-8529-61A95459B259}"/>
            </c:ext>
          </c:extLst>
        </c:ser>
        <c:ser>
          <c:idx val="2"/>
          <c:order val="2"/>
          <c:tx>
            <c:strRef>
              <c:f>'2013'!$AN$29:$AN$32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val>
            <c:numRef>
              <c:f>'2013'!$AP$29:$BA$29</c:f>
              <c:numCache>
                <c:formatCode>0.0</c:formatCode>
                <c:ptCount val="12"/>
                <c:pt idx="0">
                  <c:v>2.4959668878690007</c:v>
                </c:pt>
                <c:pt idx="1">
                  <c:v>3.9607729468440001</c:v>
                </c:pt>
                <c:pt idx="2">
                  <c:v>2.8300792819530001</c:v>
                </c:pt>
                <c:pt idx="3">
                  <c:v>0.64326733317000007</c:v>
                </c:pt>
                <c:pt idx="4">
                  <c:v>2.8489944625800003</c:v>
                </c:pt>
                <c:pt idx="5">
                  <c:v>2.9829072457800003</c:v>
                </c:pt>
                <c:pt idx="6">
                  <c:v>9.9932414462999997E-2</c:v>
                </c:pt>
                <c:pt idx="7">
                  <c:v>1.1750846725800002</c:v>
                </c:pt>
                <c:pt idx="8">
                  <c:v>57.004727913000004</c:v>
                </c:pt>
                <c:pt idx="9">
                  <c:v>1.8500050999080002</c:v>
                </c:pt>
                <c:pt idx="10">
                  <c:v>7.483996674000001</c:v>
                </c:pt>
                <c:pt idx="11">
                  <c:v>13.660108232274002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C-4506-8529-61A95459B259}"/>
            </c:ext>
          </c:extLst>
        </c:ser>
        <c:ser>
          <c:idx val="3"/>
          <c:order val="3"/>
          <c:tx>
            <c:strRef>
              <c:f>'2013'!$AN$33:$AN$36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val>
            <c:numRef>
              <c:f>'2013'!$AP$33:$BA$33</c:f>
              <c:numCache>
                <c:formatCode>0.0</c:formatCode>
                <c:ptCount val="12"/>
                <c:pt idx="0">
                  <c:v>6.8534553750012011</c:v>
                </c:pt>
                <c:pt idx="1">
                  <c:v>0.63712246432800013</c:v>
                </c:pt>
                <c:pt idx="2">
                  <c:v>1.06460662644</c:v>
                </c:pt>
                <c:pt idx="3">
                  <c:v>9.9051181954200018</c:v>
                </c:pt>
                <c:pt idx="4">
                  <c:v>3.0719592466080003</c:v>
                </c:pt>
                <c:pt idx="5">
                  <c:v>2.2145826521700003</c:v>
                </c:pt>
                <c:pt idx="6">
                  <c:v>0.124706279355</c:v>
                </c:pt>
                <c:pt idx="7">
                  <c:v>2.7795272062950005</c:v>
                </c:pt>
                <c:pt idx="8">
                  <c:v>28.266828649920004</c:v>
                </c:pt>
                <c:pt idx="9">
                  <c:v>6.7739781381720006</c:v>
                </c:pt>
                <c:pt idx="10">
                  <c:v>1.3861592973900001</c:v>
                </c:pt>
                <c:pt idx="11">
                  <c:v>2.105108951904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C-4506-8529-61A95459B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275456"/>
        <c:axId val="96281344"/>
      </c:lineChart>
      <c:catAx>
        <c:axId val="9627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6281344"/>
        <c:crosses val="autoZero"/>
        <c:auto val="1"/>
        <c:lblAlgn val="ctr"/>
        <c:lblOffset val="100"/>
        <c:noMultiLvlLbl val="0"/>
      </c:catAx>
      <c:valAx>
        <c:axId val="96281344"/>
        <c:scaling>
          <c:orientation val="minMax"/>
        </c:scaling>
        <c:delete val="0"/>
        <c:axPos val="l"/>
        <c:majorGridlines/>
        <c:min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9627545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Phosphorus, pounds/month</a:t>
            </a:r>
          </a:p>
        </c:rich>
      </c:tx>
      <c:layout>
        <c:manualLayout>
          <c:xMode val="edge"/>
          <c:yMode val="edge"/>
          <c:x val="0.20855213195266975"/>
          <c:y val="4.02930402930403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'2013'!$AN$21:$AN$24</c:f>
              <c:strCache>
                <c:ptCount val="1"/>
                <c:pt idx="0">
                  <c:v>Site 52 - Confluence</c:v>
                </c:pt>
              </c:strCache>
            </c:strRef>
          </c:tx>
          <c:invertIfNegative val="0"/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'2013'!$AP$24:$BA$24</c:f>
              <c:numCache>
                <c:formatCode>0.0</c:formatCode>
                <c:ptCount val="12"/>
                <c:pt idx="0">
                  <c:v>1.9597298866425004</c:v>
                </c:pt>
                <c:pt idx="1">
                  <c:v>0.36603547369200007</c:v>
                </c:pt>
                <c:pt idx="2">
                  <c:v>2.578155858558</c:v>
                </c:pt>
                <c:pt idx="3">
                  <c:v>4.6598408728200003</c:v>
                </c:pt>
                <c:pt idx="4">
                  <c:v>0.47304690665400012</c:v>
                </c:pt>
                <c:pt idx="5">
                  <c:v>2.7384624193500002</c:v>
                </c:pt>
                <c:pt idx="6">
                  <c:v>0.151656226974</c:v>
                </c:pt>
                <c:pt idx="7">
                  <c:v>1.6169968571399997</c:v>
                </c:pt>
                <c:pt idx="8">
                  <c:v>8.6299229179800001</c:v>
                </c:pt>
                <c:pt idx="9">
                  <c:v>0.25778210766000004</c:v>
                </c:pt>
                <c:pt idx="10">
                  <c:v>0.88333839531000014</c:v>
                </c:pt>
                <c:pt idx="11">
                  <c:v>0.96685029470400019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2-4598-B302-3345E950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04128"/>
        <c:axId val="96326400"/>
      </c:barChart>
      <c:lineChart>
        <c:grouping val="standard"/>
        <c:varyColors val="0"/>
        <c:ser>
          <c:idx val="1"/>
          <c:order val="1"/>
          <c:tx>
            <c:strRef>
              <c:f>'2013'!$AN$25:$AN$28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'2013'!$AP$28:$BA$28</c:f>
              <c:numCache>
                <c:formatCode>0.0</c:formatCode>
                <c:ptCount val="12"/>
                <c:pt idx="0">
                  <c:v>0.54872436825990012</c:v>
                </c:pt>
                <c:pt idx="1">
                  <c:v>0.17885996091600001</c:v>
                </c:pt>
                <c:pt idx="2">
                  <c:v>0.27117338598000001</c:v>
                </c:pt>
                <c:pt idx="3">
                  <c:v>3.5135906463000004</c:v>
                </c:pt>
                <c:pt idx="4">
                  <c:v>0.69902472830400009</c:v>
                </c:pt>
                <c:pt idx="5">
                  <c:v>0.48597381000000006</c:v>
                </c:pt>
                <c:pt idx="6">
                  <c:v>5.0217293700000002E-3</c:v>
                </c:pt>
                <c:pt idx="7">
                  <c:v>0.15902143005000002</c:v>
                </c:pt>
                <c:pt idx="8">
                  <c:v>4.6523892743999999</c:v>
                </c:pt>
                <c:pt idx="9">
                  <c:v>6.6956391600000012E-2</c:v>
                </c:pt>
                <c:pt idx="10">
                  <c:v>0.5418607981500001</c:v>
                </c:pt>
                <c:pt idx="11">
                  <c:v>0.48744253084800004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2-4598-B302-3345E950BD29}"/>
            </c:ext>
          </c:extLst>
        </c:ser>
        <c:ser>
          <c:idx val="2"/>
          <c:order val="2"/>
          <c:tx>
            <c:strRef>
              <c:f>'2013'!$AN$29:$AN$32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'2013'!$AP$32:$BA$32</c:f>
              <c:numCache>
                <c:formatCode>0.0</c:formatCode>
                <c:ptCount val="12"/>
                <c:pt idx="0">
                  <c:v>0.35804930408100005</c:v>
                </c:pt>
                <c:pt idx="1">
                  <c:v>0.91168686756000006</c:v>
                </c:pt>
                <c:pt idx="2">
                  <c:v>1.0823500702140001</c:v>
                </c:pt>
                <c:pt idx="3">
                  <c:v>8.0023687380000014E-2</c:v>
                </c:pt>
                <c:pt idx="4">
                  <c:v>0.37160797338000007</c:v>
                </c:pt>
                <c:pt idx="5">
                  <c:v>0.27992091456000001</c:v>
                </c:pt>
                <c:pt idx="6">
                  <c:v>2.2597782165E-2</c:v>
                </c:pt>
                <c:pt idx="7">
                  <c:v>7.8338978172000015E-2</c:v>
                </c:pt>
                <c:pt idx="8">
                  <c:v>6.7064385780000002</c:v>
                </c:pt>
                <c:pt idx="9">
                  <c:v>0.18680833256400001</c:v>
                </c:pt>
                <c:pt idx="10">
                  <c:v>0.58802831010000012</c:v>
                </c:pt>
                <c:pt idx="11">
                  <c:v>0.72815075865000012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2-4598-B302-3345E950BD29}"/>
            </c:ext>
          </c:extLst>
        </c:ser>
        <c:ser>
          <c:idx val="3"/>
          <c:order val="3"/>
          <c:tx>
            <c:strRef>
              <c:f>'2013'!$AN$33:$AN$36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'2013'!$AP$36:$BA$36</c:f>
              <c:numCache>
                <c:formatCode>0.0</c:formatCode>
                <c:ptCount val="12"/>
                <c:pt idx="0">
                  <c:v>1.1735982406864802</c:v>
                </c:pt>
                <c:pt idx="1">
                  <c:v>8.6784123048000011E-2</c:v>
                </c:pt>
                <c:pt idx="2">
                  <c:v>0.15734752026000001</c:v>
                </c:pt>
                <c:pt idx="3">
                  <c:v>0.38391930990000006</c:v>
                </c:pt>
                <c:pt idx="4">
                  <c:v>0.13491712907400003</c:v>
                </c:pt>
                <c:pt idx="5">
                  <c:v>8.1643600080000017E-2</c:v>
                </c:pt>
                <c:pt idx="6">
                  <c:v>1.67390979E-3</c:v>
                </c:pt>
                <c:pt idx="7">
                  <c:v>8.1352015794000004E-2</c:v>
                </c:pt>
                <c:pt idx="8">
                  <c:v>1.0833976137600001</c:v>
                </c:pt>
                <c:pt idx="9">
                  <c:v>5.0552075658000004E-2</c:v>
                </c:pt>
                <c:pt idx="10">
                  <c:v>0.16020936602999999</c:v>
                </c:pt>
                <c:pt idx="11">
                  <c:v>0.466016485536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D2-4598-B302-3345E950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04128"/>
        <c:axId val="96326400"/>
      </c:lineChart>
      <c:catAx>
        <c:axId val="963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6326400"/>
        <c:crosses val="autoZero"/>
        <c:auto val="1"/>
        <c:lblAlgn val="ctr"/>
        <c:lblOffset val="100"/>
        <c:noMultiLvlLbl val="0"/>
      </c:catAx>
      <c:valAx>
        <c:axId val="96326400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96304128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Nitrogen At Confluence of Kerr Gulch</a:t>
            </a:r>
          </a:p>
        </c:rich>
      </c:tx>
      <c:layout>
        <c:manualLayout>
          <c:xMode val="edge"/>
          <c:yMode val="edge"/>
          <c:x val="0.35381095675142532"/>
          <c:y val="2.90758047767396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181419997659965"/>
          <c:y val="0.17477698465261934"/>
          <c:w val="0.67332380426969662"/>
          <c:h val="0.54643543388852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'2013'!$AO$21</c:f>
              <c:strCache>
                <c:ptCount val="1"/>
                <c:pt idx="0">
                  <c:v>Total Nitrogen </c:v>
                </c:pt>
              </c:strCache>
            </c:strRef>
          </c:tx>
          <c:invertIfNegative val="0"/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'2013'!$AP$21:$BA$21</c:f>
              <c:numCache>
                <c:formatCode>0.0</c:formatCode>
                <c:ptCount val="12"/>
                <c:pt idx="0">
                  <c:v>32.046249670144505</c:v>
                </c:pt>
                <c:pt idx="1">
                  <c:v>20.904692608632004</c:v>
                </c:pt>
                <c:pt idx="2">
                  <c:v>32.909401253358006</c:v>
                </c:pt>
                <c:pt idx="3">
                  <c:v>102.76175398482</c:v>
                </c:pt>
                <c:pt idx="4">
                  <c:v>27.121355981496006</c:v>
                </c:pt>
                <c:pt idx="5">
                  <c:v>26.44572279258</c:v>
                </c:pt>
                <c:pt idx="6">
                  <c:v>9.0993736184400014</c:v>
                </c:pt>
                <c:pt idx="7">
                  <c:v>48.567655601954996</c:v>
                </c:pt>
                <c:pt idx="8">
                  <c:v>231.01639811208</c:v>
                </c:pt>
                <c:pt idx="9">
                  <c:v>46.142997271140004</c:v>
                </c:pt>
                <c:pt idx="10">
                  <c:v>23.989611156840002</c:v>
                </c:pt>
                <c:pt idx="11">
                  <c:v>38.25101478422701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B-4D41-ACEF-A2881C0F46B6}"/>
            </c:ext>
          </c:extLst>
        </c:ser>
        <c:ser>
          <c:idx val="1"/>
          <c:order val="1"/>
          <c:tx>
            <c:strRef>
              <c:f>'2013'!$AO$22</c:f>
              <c:strCache>
                <c:ptCount val="1"/>
                <c:pt idx="0">
                  <c:v>Nitrate/Nitrite as N, dissolved</c:v>
                </c:pt>
              </c:strCache>
            </c:strRef>
          </c:tx>
          <c:invertIfNegative val="0"/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'2013'!$AP$22:$BA$22</c:f>
              <c:numCache>
                <c:formatCode>0.0</c:formatCode>
                <c:ptCount val="12"/>
                <c:pt idx="0">
                  <c:v>15.117916268385002</c:v>
                </c:pt>
                <c:pt idx="1">
                  <c:v>20.619998351316003</c:v>
                </c:pt>
                <c:pt idx="2">
                  <c:v>21.484632154650001</c:v>
                </c:pt>
                <c:pt idx="3">
                  <c:v>54.937071342720003</c:v>
                </c:pt>
                <c:pt idx="4">
                  <c:v>4.4151044621040008</c:v>
                </c:pt>
                <c:pt idx="5">
                  <c:v>9.5454975760200007</c:v>
                </c:pt>
                <c:pt idx="6">
                  <c:v>6.4959417220530007</c:v>
                </c:pt>
                <c:pt idx="7">
                  <c:v>14.437471938749999</c:v>
                </c:pt>
                <c:pt idx="8">
                  <c:v>105.88251580137</c:v>
                </c:pt>
                <c:pt idx="9">
                  <c:v>26.035992873660003</c:v>
                </c:pt>
                <c:pt idx="10">
                  <c:v>14.365871797410001</c:v>
                </c:pt>
                <c:pt idx="11">
                  <c:v>29.186793271377006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B-4D41-ACEF-A2881C0F46B6}"/>
            </c:ext>
          </c:extLst>
        </c:ser>
        <c:ser>
          <c:idx val="2"/>
          <c:order val="2"/>
          <c:tx>
            <c:strRef>
              <c:f>'2013'!$AO$23</c:f>
              <c:strCache>
                <c:ptCount val="1"/>
                <c:pt idx="0">
                  <c:v>Ammonia Nitrogen</c:v>
                </c:pt>
              </c:strCache>
            </c:strRef>
          </c:tx>
          <c:invertIfNegative val="0"/>
          <c:cat>
            <c:strRef>
              <c:f>'2013'!$AP$20:$BA$20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'2013'!$AP$23:$BA$23</c:f>
              <c:numCache>
                <c:formatCode>0.0</c:formatCode>
                <c:ptCount val="12"/>
                <c:pt idx="0">
                  <c:v>1.4184711560460004</c:v>
                </c:pt>
                <c:pt idx="1">
                  <c:v>0.65072973100800013</c:v>
                </c:pt>
                <c:pt idx="2">
                  <c:v>1.9715309506620002</c:v>
                </c:pt>
                <c:pt idx="3">
                  <c:v>6.1313695695000003</c:v>
                </c:pt>
                <c:pt idx="4">
                  <c:v>1.6293837895860004</c:v>
                </c:pt>
                <c:pt idx="5">
                  <c:v>2.7384624193500002</c:v>
                </c:pt>
                <c:pt idx="6">
                  <c:v>0.60662490789599999</c:v>
                </c:pt>
                <c:pt idx="7">
                  <c:v>2.4254952857099998</c:v>
                </c:pt>
                <c:pt idx="8">
                  <c:v>2.6553608978400001</c:v>
                </c:pt>
                <c:pt idx="9">
                  <c:v>0.25778210766000004</c:v>
                </c:pt>
                <c:pt idx="10">
                  <c:v>1.3947448347000002</c:v>
                </c:pt>
                <c:pt idx="11">
                  <c:v>0.30214071709500007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B-4D41-ACEF-A2881C0F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49984"/>
        <c:axId val="98651520"/>
      </c:barChart>
      <c:catAx>
        <c:axId val="986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8651520"/>
        <c:crosses val="autoZero"/>
        <c:auto val="1"/>
        <c:lblAlgn val="ctr"/>
        <c:lblOffset val="100"/>
        <c:noMultiLvlLbl val="0"/>
      </c:catAx>
      <c:valAx>
        <c:axId val="9865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Pounds/Month</a:t>
                </a:r>
              </a:p>
            </c:rich>
          </c:tx>
          <c:layout>
            <c:manualLayout>
              <c:xMode val="edge"/>
              <c:yMode val="edge"/>
              <c:x val="0.18471337579618052"/>
              <c:y val="0.19483798170088551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86499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Kerr/ Swede Gulch Monthly Flow Estimates (Ac-Ft/Month)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924205725662494"/>
          <c:y val="0.11574156382314675"/>
          <c:w val="0.79467889005605363"/>
          <c:h val="0.597810062474591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'2014'!$P$14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cat>
            <c:strRef>
              <c:f>'2014'!$Q$10:$AB$10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'2014'!$Q$14:$AB$14</c:f>
              <c:numCache>
                <c:formatCode>0.0</c:formatCode>
                <c:ptCount val="12"/>
                <c:pt idx="0">
                  <c:v>1.598298</c:v>
                </c:pt>
                <c:pt idx="1">
                  <c:v>19.711019999999998</c:v>
                </c:pt>
                <c:pt idx="2">
                  <c:v>26.003079</c:v>
                </c:pt>
                <c:pt idx="3">
                  <c:v>23.201100000000004</c:v>
                </c:pt>
                <c:pt idx="4">
                  <c:v>27.416958000000001</c:v>
                </c:pt>
                <c:pt idx="5">
                  <c:v>8.0311500000000002</c:v>
                </c:pt>
                <c:pt idx="6">
                  <c:v>9.83568</c:v>
                </c:pt>
                <c:pt idx="7">
                  <c:v>9.159476999999999</c:v>
                </c:pt>
                <c:pt idx="8">
                  <c:v>2.8555200000000003</c:v>
                </c:pt>
                <c:pt idx="9">
                  <c:v>4.3645829999999997</c:v>
                </c:pt>
                <c:pt idx="10">
                  <c:v>2.4390900000000002</c:v>
                </c:pt>
                <c:pt idx="11">
                  <c:v>3.196596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A-4742-BEA8-8E84F1F80358}"/>
            </c:ext>
          </c:extLst>
        </c:ser>
        <c:ser>
          <c:idx val="1"/>
          <c:order val="1"/>
          <c:tx>
            <c:strRef>
              <c:f>'2014'!$P$13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'2014'!$Q$13:$AB$13</c:f>
              <c:numCache>
                <c:formatCode>0.0</c:formatCode>
                <c:ptCount val="12"/>
                <c:pt idx="0">
                  <c:v>6.393192</c:v>
                </c:pt>
                <c:pt idx="1">
                  <c:v>6.6628800000000004</c:v>
                </c:pt>
                <c:pt idx="2">
                  <c:v>11.618397000000002</c:v>
                </c:pt>
                <c:pt idx="3">
                  <c:v>12.01698</c:v>
                </c:pt>
                <c:pt idx="4">
                  <c:v>4.6719480000000004</c:v>
                </c:pt>
                <c:pt idx="5">
                  <c:v>8.1501300000000008</c:v>
                </c:pt>
                <c:pt idx="6">
                  <c:v>1.84419</c:v>
                </c:pt>
                <c:pt idx="7">
                  <c:v>1.967136</c:v>
                </c:pt>
                <c:pt idx="8">
                  <c:v>1.2492900000000002</c:v>
                </c:pt>
                <c:pt idx="9">
                  <c:v>8.544747000000001</c:v>
                </c:pt>
                <c:pt idx="10">
                  <c:v>3.68838</c:v>
                </c:pt>
                <c:pt idx="11">
                  <c:v>19.302522000000003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A-4742-BEA8-8E84F1F80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817152"/>
        <c:axId val="98818688"/>
      </c:barChart>
      <c:lineChart>
        <c:grouping val="standard"/>
        <c:varyColors val="0"/>
        <c:ser>
          <c:idx val="2"/>
          <c:order val="2"/>
          <c:tx>
            <c:strRef>
              <c:f>'2014'!$P$12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'2014'!$Q$12:$AB$12</c:f>
              <c:numCache>
                <c:formatCode>0.0</c:formatCode>
                <c:ptCount val="12"/>
                <c:pt idx="0">
                  <c:v>13.216695000000001</c:v>
                </c:pt>
                <c:pt idx="1">
                  <c:v>28.594860000000004</c:v>
                </c:pt>
                <c:pt idx="2">
                  <c:v>54.157713000000001</c:v>
                </c:pt>
                <c:pt idx="3">
                  <c:v>48.841290000000001</c:v>
                </c:pt>
                <c:pt idx="4">
                  <c:v>31.781541000000004</c:v>
                </c:pt>
                <c:pt idx="5">
                  <c:v>23.558040000000002</c:v>
                </c:pt>
                <c:pt idx="6">
                  <c:v>40.572180000000003</c:v>
                </c:pt>
                <c:pt idx="7">
                  <c:v>11.188086</c:v>
                </c:pt>
                <c:pt idx="8">
                  <c:v>6.8413500000000012</c:v>
                </c:pt>
                <c:pt idx="9">
                  <c:v>12.294600000000003</c:v>
                </c:pt>
                <c:pt idx="10">
                  <c:v>6.1274699999999998</c:v>
                </c:pt>
                <c:pt idx="11">
                  <c:v>31.658595000000005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A-4742-BEA8-8E84F1F80358}"/>
            </c:ext>
          </c:extLst>
        </c:ser>
        <c:ser>
          <c:idx val="3"/>
          <c:order val="3"/>
          <c:tx>
            <c:strRef>
              <c:f>'2014'!$P$11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val>
            <c:numRef>
              <c:f>'2014'!$Q$11:$AB$11</c:f>
              <c:numCache>
                <c:formatCode>0.0</c:formatCode>
                <c:ptCount val="12"/>
                <c:pt idx="0">
                  <c:v>49.479409999999994</c:v>
                </c:pt>
                <c:pt idx="1">
                  <c:v>29.871912000000005</c:v>
                </c:pt>
                <c:pt idx="2">
                  <c:v>62.333622000000005</c:v>
                </c:pt>
                <c:pt idx="3">
                  <c:v>119.5749</c:v>
                </c:pt>
                <c:pt idx="4">
                  <c:v>71.431625999999994</c:v>
                </c:pt>
                <c:pt idx="5">
                  <c:v>90.722250000000003</c:v>
                </c:pt>
                <c:pt idx="6">
                  <c:v>41.801640000000006</c:v>
                </c:pt>
                <c:pt idx="7">
                  <c:v>14.384682000000002</c:v>
                </c:pt>
                <c:pt idx="8">
                  <c:v>11.719530000000001</c:v>
                </c:pt>
                <c:pt idx="9">
                  <c:v>16.966548000000003</c:v>
                </c:pt>
                <c:pt idx="10">
                  <c:v>17.54955</c:v>
                </c:pt>
                <c:pt idx="11">
                  <c:v>37.498530000000002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A-4742-BEA8-8E84F1F80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17152"/>
        <c:axId val="98818688"/>
      </c:lineChart>
      <c:catAx>
        <c:axId val="988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8818688"/>
        <c:crosses val="autoZero"/>
        <c:auto val="1"/>
        <c:lblAlgn val="ctr"/>
        <c:lblOffset val="100"/>
        <c:noMultiLvlLbl val="0"/>
      </c:catAx>
      <c:valAx>
        <c:axId val="98818688"/>
        <c:scaling>
          <c:orientation val="minMax"/>
          <c:max val="12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 baseline="0"/>
                </a:pPr>
                <a:r>
                  <a:rPr lang="en-US" sz="1200" baseline="0"/>
                  <a:t>Acre-Feet/ Month</a:t>
                </a:r>
              </a:p>
            </c:rich>
          </c:tx>
          <c:layout>
            <c:manualLayout>
              <c:xMode val="edge"/>
              <c:yMode val="edge"/>
              <c:x val="0.10744165565830049"/>
              <c:y val="0.26327459829716432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8817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 i="0" baseline="0"/>
            </a:pPr>
            <a:endParaRPr lang="en-US"/>
          </a:p>
        </c:txPr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Nitrogen, pounds/month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'2014'!$BE$28:$BE$31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'2014'!$BG$28:$BR$28</c:f>
              <c:numCache>
                <c:formatCode>0.0</c:formatCode>
                <c:ptCount val="12"/>
                <c:pt idx="0">
                  <c:v>11.420082151296002</c:v>
                </c:pt>
                <c:pt idx="1">
                  <c:v>11.6115342336</c:v>
                </c:pt>
                <c:pt idx="2">
                  <c:v>14.521334819229002</c:v>
                </c:pt>
                <c:pt idx="3">
                  <c:v>9.6530597793000013</c:v>
                </c:pt>
                <c:pt idx="4">
                  <c:v>4.0836703236840011</c:v>
                </c:pt>
                <c:pt idx="5">
                  <c:v>12.760862294250002</c:v>
                </c:pt>
                <c:pt idx="6">
                  <c:v>1.9986482892600002</c:v>
                </c:pt>
                <c:pt idx="7">
                  <c:v>1.3498408546559999</c:v>
                </c:pt>
                <c:pt idx="8">
                  <c:v>1.1566176678000004</c:v>
                </c:pt>
                <c:pt idx="9">
                  <c:v>7.1896099390290011</c:v>
                </c:pt>
                <c:pt idx="10">
                  <c:v>7.3718987151600004</c:v>
                </c:pt>
                <c:pt idx="11">
                  <c:v>25.702215261534008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3-439A-AB95-FF8A3DC29B75}"/>
            </c:ext>
          </c:extLst>
        </c:ser>
        <c:ser>
          <c:idx val="3"/>
          <c:order val="3"/>
          <c:tx>
            <c:strRef>
              <c:f>'2014'!$BE$32:$BE$35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val>
            <c:numRef>
              <c:f>'2014'!$BG$32:$BR$32</c:f>
              <c:numCache>
                <c:formatCode>0.0</c:formatCode>
                <c:ptCount val="12"/>
                <c:pt idx="0">
                  <c:v>1.7147531888760001</c:v>
                </c:pt>
                <c:pt idx="1">
                  <c:v>65.266498671359997</c:v>
                </c:pt>
                <c:pt idx="2">
                  <c:v>15.506598121623002</c:v>
                </c:pt>
                <c:pt idx="3">
                  <c:v>12.445789274100003</c:v>
                </c:pt>
                <c:pt idx="4">
                  <c:v>19.858596184644</c:v>
                </c:pt>
                <c:pt idx="5">
                  <c:v>10.606378403250002</c:v>
                </c:pt>
                <c:pt idx="6">
                  <c:v>7.1777251795200003</c:v>
                </c:pt>
                <c:pt idx="7">
                  <c:v>6.7341390851699998</c:v>
                </c:pt>
                <c:pt idx="8">
                  <c:v>2.4648591643200004</c:v>
                </c:pt>
                <c:pt idx="9">
                  <c:v>3.636736409754</c:v>
                </c:pt>
                <c:pt idx="10">
                  <c:v>0.97632138429000015</c:v>
                </c:pt>
                <c:pt idx="11">
                  <c:v>3.2989414141320004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3-439A-AB95-FF8A3DC29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731520"/>
        <c:axId val="98733056"/>
      </c:barChart>
      <c:lineChart>
        <c:grouping val="standard"/>
        <c:varyColors val="0"/>
        <c:ser>
          <c:idx val="0"/>
          <c:order val="0"/>
          <c:tx>
            <c:strRef>
              <c:f>'2014'!$BE$20:$BE$23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strRef>
              <c:f>'2014'!$BG$19:$BR$19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'2014'!$BG$20:$BR$20</c:f>
              <c:numCache>
                <c:formatCode>0.0</c:formatCode>
                <c:ptCount val="12"/>
                <c:pt idx="0">
                  <c:v>89.05813849722999</c:v>
                </c:pt>
                <c:pt idx="1">
                  <c:v>77.030131908072022</c:v>
                </c:pt>
                <c:pt idx="2">
                  <c:v>98.955185927598009</c:v>
                </c:pt>
                <c:pt idx="3">
                  <c:v>134.47381296510002</c:v>
                </c:pt>
                <c:pt idx="4">
                  <c:v>89.862842730276</c:v>
                </c:pt>
                <c:pt idx="5">
                  <c:v>198.86453283375002</c:v>
                </c:pt>
                <c:pt idx="6">
                  <c:v>76.490981763840026</c:v>
                </c:pt>
                <c:pt idx="7">
                  <c:v>18.683846294022004</c:v>
                </c:pt>
                <c:pt idx="8">
                  <c:v>12.988298037330001</c:v>
                </c:pt>
                <c:pt idx="9">
                  <c:v>22.822755640776005</c:v>
                </c:pt>
                <c:pt idx="10">
                  <c:v>27.764493721650002</c:v>
                </c:pt>
                <c:pt idx="11">
                  <c:v>69.944320575150002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3-439A-AB95-FF8A3DC29B75}"/>
            </c:ext>
          </c:extLst>
        </c:ser>
        <c:ser>
          <c:idx val="1"/>
          <c:order val="1"/>
          <c:tx>
            <c:strRef>
              <c:f>'2014'!$BE$24:$BE$27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'2014'!$BG$24:$BR$24</c:f>
              <c:numCache>
                <c:formatCode>0.0</c:formatCode>
                <c:ptCount val="12"/>
                <c:pt idx="0">
                  <c:v>17.814584940075004</c:v>
                </c:pt>
                <c:pt idx="1">
                  <c:v>61.278813574860017</c:v>
                </c:pt>
                <c:pt idx="2">
                  <c:v>40.849592342223005</c:v>
                </c:pt>
                <c:pt idx="3">
                  <c:v>27.529930362690003</c:v>
                </c:pt>
                <c:pt idx="4">
                  <c:v>21.981448580322006</c:v>
                </c:pt>
                <c:pt idx="5">
                  <c:v>25.274525910480005</c:v>
                </c:pt>
                <c:pt idx="6">
                  <c:v>52.256115824220004</c:v>
                </c:pt>
                <c:pt idx="7">
                  <c:v>7.5248940699660007</c:v>
                </c:pt>
                <c:pt idx="8">
                  <c:v>4.2846690915000005</c:v>
                </c:pt>
                <c:pt idx="9">
                  <c:v>11.081282809800001</c:v>
                </c:pt>
                <c:pt idx="10">
                  <c:v>5.0222153438100001</c:v>
                </c:pt>
                <c:pt idx="11">
                  <c:v>38.965272091620008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3-439A-AB95-FF8A3DC29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520"/>
        <c:axId val="98733056"/>
      </c:lineChart>
      <c:catAx>
        <c:axId val="98731520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8733056"/>
        <c:crosses val="autoZero"/>
        <c:auto val="1"/>
        <c:lblAlgn val="ctr"/>
        <c:lblOffset val="100"/>
        <c:noMultiLvlLbl val="0"/>
      </c:catAx>
      <c:valAx>
        <c:axId val="98733056"/>
        <c:scaling>
          <c:orientation val="minMax"/>
        </c:scaling>
        <c:delete val="0"/>
        <c:axPos val="l"/>
        <c:majorGridlines/>
        <c:min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9873152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2011 E. coli Trend Along Swede/Kerr Gulches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338272075948017E-2"/>
          <c:y val="0.13292419329936744"/>
          <c:w val="0.89716229881181098"/>
          <c:h val="0.7554577736606457"/>
        </c:manualLayout>
      </c:layout>
      <c:barChart>
        <c:barDir val="col"/>
        <c:grouping val="clustered"/>
        <c:varyColors val="0"/>
        <c:ser>
          <c:idx val="8"/>
          <c:order val="0"/>
          <c:invertIfNegative val="0"/>
          <c:val>
            <c:numRef>
              <c:f>'[1]Kerr Swede'!$AJ$46:$AJ$49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15</c:v>
                </c:pt>
                <c:pt idx="3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Swede'!$AD$45:$AK$45</c15:sqref>
                        </c15:formulaRef>
                      </c:ext>
                    </c:extLst>
                    <c:strCache>
                      <c:ptCount val="1"/>
                      <c:pt idx="0">
                        <c:v>1/25/2011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F55-4481-BB1C-CFD46508245E}"/>
            </c:ext>
          </c:extLst>
        </c:ser>
        <c:ser>
          <c:idx val="9"/>
          <c:order val="1"/>
          <c:invertIfNegative val="0"/>
          <c:val>
            <c:numRef>
              <c:f>'[1]Kerr Swede'!$AJ$51:$AJ$54</c:f>
              <c:numCache>
                <c:formatCode>General</c:formatCode>
                <c:ptCount val="4"/>
                <c:pt idx="0">
                  <c:v>43</c:v>
                </c:pt>
                <c:pt idx="1">
                  <c:v>25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Swede'!$AD$50:$AK$50</c15:sqref>
                        </c15:formulaRef>
                      </c:ext>
                    </c:extLst>
                    <c:strCache>
                      <c:ptCount val="1"/>
                      <c:pt idx="0">
                        <c:v>2/22/2011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F55-4481-BB1C-CFD46508245E}"/>
            </c:ext>
          </c:extLst>
        </c:ser>
        <c:ser>
          <c:idx val="10"/>
          <c:order val="2"/>
          <c:invertIfNegative val="0"/>
          <c:val>
            <c:numRef>
              <c:f>'[1]Kerr Swede'!$AJ$56:$AJ$59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Swede'!$AD$55:$AK$55</c15:sqref>
                        </c15:formulaRef>
                      </c:ext>
                    </c:extLst>
                    <c:strCache>
                      <c:ptCount val="1"/>
                      <c:pt idx="0">
                        <c:v>3/28/2011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9F55-4481-BB1C-CFD46508245E}"/>
            </c:ext>
          </c:extLst>
        </c:ser>
        <c:ser>
          <c:idx val="0"/>
          <c:order val="3"/>
          <c:invertIfNegative val="0"/>
          <c:val>
            <c:numRef>
              <c:f>'[1]Kerr Swede'!$AJ$61:$AJ$64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Swede'!$AD$60:$AJ$60</c15:sqref>
                        </c15:formulaRef>
                      </c:ext>
                    </c:extLst>
                    <c:strCache>
                      <c:ptCount val="1"/>
                      <c:pt idx="0">
                        <c:v>4/27/2011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9F55-4481-BB1C-CFD46508245E}"/>
            </c:ext>
          </c:extLst>
        </c:ser>
        <c:ser>
          <c:idx val="1"/>
          <c:order val="4"/>
          <c:invertIfNegative val="0"/>
          <c:val>
            <c:numRef>
              <c:f>'[1]Kerr Swede'!$AJ$66:$AJ$69</c:f>
              <c:numCache>
                <c:formatCode>General</c:formatCode>
                <c:ptCount val="4"/>
                <c:pt idx="0">
                  <c:v>19</c:v>
                </c:pt>
                <c:pt idx="1">
                  <c:v>12</c:v>
                </c:pt>
                <c:pt idx="2">
                  <c:v>26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Swede'!$AD$65:$AJ$65</c15:sqref>
                        </c15:formulaRef>
                      </c:ext>
                    </c:extLst>
                    <c:strCache>
                      <c:ptCount val="1"/>
                      <c:pt idx="0">
                        <c:v>5/23/2011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9F55-4481-BB1C-CFD46508245E}"/>
            </c:ext>
          </c:extLst>
        </c:ser>
        <c:ser>
          <c:idx val="2"/>
          <c:order val="5"/>
          <c:invertIfNegative val="0"/>
          <c:val>
            <c:numRef>
              <c:f>'[1]Kerr Swede'!$AJ$71:$AJ$74</c:f>
              <c:numCache>
                <c:formatCode>General</c:formatCode>
                <c:ptCount val="4"/>
                <c:pt idx="0">
                  <c:v>11</c:v>
                </c:pt>
                <c:pt idx="1">
                  <c:v>13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Swede'!$AD$70:$AJ$70</c15:sqref>
                        </c15:formulaRef>
                      </c:ext>
                    </c:extLst>
                    <c:strCache>
                      <c:ptCount val="1"/>
                      <c:pt idx="0">
                        <c:v>6/16/2011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9F55-4481-BB1C-CFD46508245E}"/>
            </c:ext>
          </c:extLst>
        </c:ser>
        <c:ser>
          <c:idx val="3"/>
          <c:order val="6"/>
          <c:invertIfNegative val="0"/>
          <c:val>
            <c:numRef>
              <c:f>'[1]Kerr Swede'!$AJ$76:$AJ$79</c:f>
              <c:numCache>
                <c:formatCode>General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Swede'!$AD$75:$AJ$75</c15:sqref>
                        </c15:formulaRef>
                      </c:ext>
                    </c:extLst>
                    <c:strCache>
                      <c:ptCount val="1"/>
                      <c:pt idx="0">
                        <c:v>7/25/2011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9F55-4481-BB1C-CFD46508245E}"/>
            </c:ext>
          </c:extLst>
        </c:ser>
        <c:ser>
          <c:idx val="4"/>
          <c:order val="7"/>
          <c:invertIfNegative val="0"/>
          <c:val>
            <c:numRef>
              <c:f>'[1]Kerr Swede'!$AJ$81:$AJ$84</c:f>
              <c:numCache>
                <c:formatCode>General</c:formatCode>
                <c:ptCount val="4"/>
                <c:pt idx="0">
                  <c:v>44</c:v>
                </c:pt>
                <c:pt idx="1">
                  <c:v>15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Swede'!$AD$80:$AJ$80</c15:sqref>
                        </c15:formulaRef>
                      </c:ext>
                    </c:extLst>
                    <c:strCache>
                      <c:ptCount val="1"/>
                      <c:pt idx="0">
                        <c:v>8/23/2011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55-4481-BB1C-CFD46508245E}"/>
            </c:ext>
          </c:extLst>
        </c:ser>
        <c:ser>
          <c:idx val="5"/>
          <c:order val="8"/>
          <c:invertIfNegative val="0"/>
          <c:val>
            <c:numRef>
              <c:f>'[1]Kerr Swede'!$AJ$86:$AJ$89</c:f>
              <c:numCache>
                <c:formatCode>General</c:formatCode>
                <c:ptCount val="4"/>
                <c:pt idx="0">
                  <c:v>20</c:v>
                </c:pt>
                <c:pt idx="1">
                  <c:v>112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Swede'!$AD$85:$AJ$85</c15:sqref>
                        </c15:formulaRef>
                      </c:ext>
                    </c:extLst>
                    <c:strCache>
                      <c:ptCount val="1"/>
                      <c:pt idx="0">
                        <c:v>9/26/2011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8-9F55-4481-BB1C-CFD46508245E}"/>
            </c:ext>
          </c:extLst>
        </c:ser>
        <c:ser>
          <c:idx val="6"/>
          <c:order val="9"/>
          <c:invertIfNegative val="0"/>
          <c:val>
            <c:numRef>
              <c:f>'[1]Kerr Swede'!$AJ$91:$AJ$94</c:f>
              <c:numCache>
                <c:formatCode>General</c:formatCode>
                <c:ptCount val="4"/>
                <c:pt idx="0">
                  <c:v>6</c:v>
                </c:pt>
                <c:pt idx="1">
                  <c:v>1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Swede'!$AD$90:$AJ$90</c15:sqref>
                        </c15:formulaRef>
                      </c:ext>
                    </c:extLst>
                    <c:strCache>
                      <c:ptCount val="1"/>
                      <c:pt idx="0">
                        <c:v>10/25/2011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9F55-4481-BB1C-CFD46508245E}"/>
            </c:ext>
          </c:extLst>
        </c:ser>
        <c:ser>
          <c:idx val="7"/>
          <c:order val="10"/>
          <c:invertIfNegative val="0"/>
          <c:val>
            <c:numRef>
              <c:f>'[1]Kerr Swede'!$AJ$96:$AJ$99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Swede'!$AD$95:$AJ$95</c15:sqref>
                        </c15:formulaRef>
                      </c:ext>
                    </c:extLst>
                    <c:strCache>
                      <c:ptCount val="1"/>
                      <c:pt idx="0">
                        <c:v>11/28/2011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A-9F55-4481-BB1C-CFD46508245E}"/>
            </c:ext>
          </c:extLst>
        </c:ser>
        <c:ser>
          <c:idx val="11"/>
          <c:order val="11"/>
          <c:invertIfNegative val="0"/>
          <c:val>
            <c:numRef>
              <c:f>'[1]Kerr Swede'!$AJ$101:$AJ$104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Swede'!$AD$100:$AJ$100</c15:sqref>
                        </c15:formulaRef>
                      </c:ext>
                    </c:extLst>
                    <c:strCache>
                      <c:ptCount val="1"/>
                      <c:pt idx="0">
                        <c:v>12/28/2011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Swede'!$AD$101:$AD$104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B-9F55-4481-BB1C-CFD465082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420160"/>
        <c:axId val="89421696"/>
      </c:barChart>
      <c:catAx>
        <c:axId val="8942016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89421696"/>
        <c:crosses val="autoZero"/>
        <c:auto val="1"/>
        <c:lblAlgn val="ctr"/>
        <c:lblOffset val="100"/>
        <c:noMultiLvlLbl val="0"/>
      </c:catAx>
      <c:valAx>
        <c:axId val="8942169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E. coli cts/100ml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9420160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r"/>
      <c:layout>
        <c:manualLayout>
          <c:xMode val="edge"/>
          <c:yMode val="edge"/>
          <c:x val="0.79875288028776559"/>
          <c:y val="0.1421636300532142"/>
          <c:w val="0.17022880350093444"/>
          <c:h val="0.41606073005132921"/>
        </c:manualLayout>
      </c:layout>
      <c:overlay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Phosphorus, pounds/month</a:t>
            </a:r>
          </a:p>
        </c:rich>
      </c:tx>
      <c:layout>
        <c:manualLayout>
          <c:xMode val="edge"/>
          <c:yMode val="edge"/>
          <c:x val="0.20855213195266981"/>
          <c:y val="4.029304029304030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'2014'!$BE$28:$BE$31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'2014'!$BG$31:$BR$31</c:f>
              <c:numCache>
                <c:formatCode>0.0</c:formatCode>
                <c:ptCount val="12"/>
                <c:pt idx="0">
                  <c:v>0.45262520721600008</c:v>
                </c:pt>
                <c:pt idx="1">
                  <c:v>0.70757786736000006</c:v>
                </c:pt>
                <c:pt idx="2">
                  <c:v>2.8789574478210005</c:v>
                </c:pt>
                <c:pt idx="3">
                  <c:v>1.6033895904600002</c:v>
                </c:pt>
                <c:pt idx="4">
                  <c:v>0.7760245786440001</c:v>
                </c:pt>
                <c:pt idx="5">
                  <c:v>1.0430617875300001</c:v>
                </c:pt>
                <c:pt idx="6">
                  <c:v>0.31134722094</c:v>
                </c:pt>
                <c:pt idx="7">
                  <c:v>0.551720666784</c:v>
                </c:pt>
                <c:pt idx="8">
                  <c:v>0.23472535023000007</c:v>
                </c:pt>
                <c:pt idx="9">
                  <c:v>1.6054468795890002</c:v>
                </c:pt>
                <c:pt idx="10">
                  <c:v>3.1335591268800003</c:v>
                </c:pt>
                <c:pt idx="11">
                  <c:v>1.8921876266160005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1-4B3C-B801-586AB4AF4271}"/>
            </c:ext>
          </c:extLst>
        </c:ser>
        <c:ser>
          <c:idx val="3"/>
          <c:order val="3"/>
          <c:tx>
            <c:strRef>
              <c:f>'2014'!$BE$32:$BE$35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val>
            <c:numRef>
              <c:f>'2014'!$BG$35:$BR$35</c:f>
              <c:numCache>
                <c:formatCode>0.0</c:formatCode>
                <c:ptCount val="12"/>
                <c:pt idx="0">
                  <c:v>0.14362145998200002</c:v>
                </c:pt>
                <c:pt idx="1">
                  <c:v>3.9181368445799998</c:v>
                </c:pt>
                <c:pt idx="2">
                  <c:v>1.0620957617550002</c:v>
                </c:pt>
                <c:pt idx="3">
                  <c:v>1.2003553107000002</c:v>
                </c:pt>
                <c:pt idx="4">
                  <c:v>1.4184711560459999</c:v>
                </c:pt>
                <c:pt idx="5">
                  <c:v>1.5308175015000003</c:v>
                </c:pt>
                <c:pt idx="6">
                  <c:v>0.72312902928</c:v>
                </c:pt>
                <c:pt idx="7">
                  <c:v>0.673413908517</c:v>
                </c:pt>
                <c:pt idx="8">
                  <c:v>1.5551161920000002E-2</c:v>
                </c:pt>
                <c:pt idx="9">
                  <c:v>0.546698937414</c:v>
                </c:pt>
                <c:pt idx="10">
                  <c:v>0.38521524006000007</c:v>
                </c:pt>
                <c:pt idx="11">
                  <c:v>0.24372126542400002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1-4B3C-B801-586AB4AF4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8911744"/>
        <c:axId val="98913280"/>
      </c:barChart>
      <c:lineChart>
        <c:grouping val="standard"/>
        <c:varyColors val="0"/>
        <c:ser>
          <c:idx val="0"/>
          <c:order val="0"/>
          <c:tx>
            <c:strRef>
              <c:f>'2014'!$BE$20:$BE$23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strRef>
              <c:f>'2014'!$BG$19:$BR$19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'2014'!$BG$23:$BR$23</c:f>
              <c:numCache>
                <c:formatCode>0.0</c:formatCode>
                <c:ptCount val="12"/>
                <c:pt idx="0">
                  <c:v>1.75152163459</c:v>
                </c:pt>
                <c:pt idx="1">
                  <c:v>2.1962128421520006</c:v>
                </c:pt>
                <c:pt idx="2">
                  <c:v>3.9038924122380005</c:v>
                </c:pt>
                <c:pt idx="3">
                  <c:v>2.9304220743000005</c:v>
                </c:pt>
                <c:pt idx="4">
                  <c:v>2.3340998111759999</c:v>
                </c:pt>
                <c:pt idx="5">
                  <c:v>2.4703668675000001</c:v>
                </c:pt>
                <c:pt idx="6">
                  <c:v>0.91060692576000024</c:v>
                </c:pt>
                <c:pt idx="7">
                  <c:v>0.43086437994600008</c:v>
                </c:pt>
                <c:pt idx="8">
                  <c:v>6.3824560380000006E-2</c:v>
                </c:pt>
                <c:pt idx="9">
                  <c:v>1.0625979346920003</c:v>
                </c:pt>
                <c:pt idx="10">
                  <c:v>0.33451197254999998</c:v>
                </c:pt>
                <c:pt idx="11">
                  <c:v>1.0210849719000001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1-4B3C-B801-586AB4AF4271}"/>
            </c:ext>
          </c:extLst>
        </c:ser>
        <c:ser>
          <c:idx val="1"/>
          <c:order val="1"/>
          <c:tx>
            <c:strRef>
              <c:f>'2014'!$BE$24:$BE$27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'2014'!$BG$27:$BR$27</c:f>
              <c:numCache>
                <c:formatCode>0.0</c:formatCode>
                <c:ptCount val="12"/>
                <c:pt idx="0">
                  <c:v>0.25192342339500007</c:v>
                </c:pt>
                <c:pt idx="1">
                  <c:v>1.9465950945000006</c:v>
                </c:pt>
                <c:pt idx="2">
                  <c:v>1.47471452499</c:v>
                </c:pt>
                <c:pt idx="3">
                  <c:v>1.5959379920400001</c:v>
                </c:pt>
                <c:pt idx="4">
                  <c:v>1.6442815867170004</c:v>
                </c:pt>
                <c:pt idx="5">
                  <c:v>1.7961592017600003</c:v>
                </c:pt>
                <c:pt idx="6">
                  <c:v>4.3086437994600004</c:v>
                </c:pt>
                <c:pt idx="7">
                  <c:v>0.24372126542400002</c:v>
                </c:pt>
                <c:pt idx="8">
                  <c:v>0.29806393680000004</c:v>
                </c:pt>
                <c:pt idx="9">
                  <c:v>0.23434737060000005</c:v>
                </c:pt>
                <c:pt idx="10">
                  <c:v>8.3425504049999988E-2</c:v>
                </c:pt>
                <c:pt idx="11">
                  <c:v>0.43103177092500006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F1-4B3C-B801-586AB4AF4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1744"/>
        <c:axId val="98913280"/>
      </c:lineChart>
      <c:catAx>
        <c:axId val="98911744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crossAx val="98913280"/>
        <c:crosses val="autoZero"/>
        <c:auto val="1"/>
        <c:lblAlgn val="ctr"/>
        <c:lblOffset val="100"/>
        <c:noMultiLvlLbl val="0"/>
      </c:catAx>
      <c:valAx>
        <c:axId val="98913280"/>
        <c:scaling>
          <c:orientation val="minMax"/>
        </c:scaling>
        <c:delete val="0"/>
        <c:axPos val="l"/>
        <c:majorGridlines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98911744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Nitrogen At Confluence of Kerr Gulch</a:t>
            </a:r>
          </a:p>
        </c:rich>
      </c:tx>
      <c:layout>
        <c:manualLayout>
          <c:xMode val="edge"/>
          <c:yMode val="edge"/>
          <c:x val="0.35381095675142532"/>
          <c:y val="2.90758047767396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481829754632531"/>
          <c:y val="0.17477698465261934"/>
          <c:w val="0.71031967979585242"/>
          <c:h val="0.54643543388852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'2014'!$BF$20</c:f>
              <c:strCache>
                <c:ptCount val="1"/>
                <c:pt idx="0">
                  <c:v>Total Nitrogen </c:v>
                </c:pt>
              </c:strCache>
            </c:strRef>
          </c:tx>
          <c:invertIfNegative val="0"/>
          <c:cat>
            <c:strRef>
              <c:f>'2014'!$BG$19:$BR$19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'2014'!$BG$20:$BR$20</c:f>
              <c:numCache>
                <c:formatCode>0.0</c:formatCode>
                <c:ptCount val="12"/>
                <c:pt idx="0">
                  <c:v>89.05813849722999</c:v>
                </c:pt>
                <c:pt idx="1">
                  <c:v>77.030131908072022</c:v>
                </c:pt>
                <c:pt idx="2">
                  <c:v>98.955185927598009</c:v>
                </c:pt>
                <c:pt idx="3">
                  <c:v>134.47381296510002</c:v>
                </c:pt>
                <c:pt idx="4">
                  <c:v>89.862842730276</c:v>
                </c:pt>
                <c:pt idx="5">
                  <c:v>198.86453283375002</c:v>
                </c:pt>
                <c:pt idx="6">
                  <c:v>76.490981763840026</c:v>
                </c:pt>
                <c:pt idx="7">
                  <c:v>18.683846294022004</c:v>
                </c:pt>
                <c:pt idx="8">
                  <c:v>12.988298037330001</c:v>
                </c:pt>
                <c:pt idx="9">
                  <c:v>22.822755640776005</c:v>
                </c:pt>
                <c:pt idx="10">
                  <c:v>27.764493721650002</c:v>
                </c:pt>
                <c:pt idx="11">
                  <c:v>69.944320575150002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6-479C-8A07-02314C544D4C}"/>
            </c:ext>
          </c:extLst>
        </c:ser>
        <c:ser>
          <c:idx val="1"/>
          <c:order val="1"/>
          <c:tx>
            <c:strRef>
              <c:f>'2014'!$BF$21</c:f>
              <c:strCache>
                <c:ptCount val="1"/>
                <c:pt idx="0">
                  <c:v>Nitrate/Nitrite as N, dissolved</c:v>
                </c:pt>
              </c:strCache>
            </c:strRef>
          </c:tx>
          <c:invertIfNegative val="0"/>
          <c:val>
            <c:numRef>
              <c:f>'2014'!$BG$21:$BR$21</c:f>
              <c:numCache>
                <c:formatCode>0.0</c:formatCode>
                <c:ptCount val="12"/>
                <c:pt idx="0">
                  <c:v>76.528022188240001</c:v>
                </c:pt>
                <c:pt idx="1">
                  <c:v>60.111158901864009</c:v>
                </c:pt>
                <c:pt idx="2">
                  <c:v>61.104402974160003</c:v>
                </c:pt>
                <c:pt idx="3">
                  <c:v>53.073199790100006</c:v>
                </c:pt>
                <c:pt idx="4">
                  <c:v>45.320438000334001</c:v>
                </c:pt>
                <c:pt idx="5">
                  <c:v>84.980620242000001</c:v>
                </c:pt>
                <c:pt idx="6">
                  <c:v>54.294937948440015</c:v>
                </c:pt>
                <c:pt idx="7">
                  <c:v>12.495067018434002</c:v>
                </c:pt>
                <c:pt idx="8">
                  <c:v>7.1483507625600007</c:v>
                </c:pt>
                <c:pt idx="9">
                  <c:v>11.965776742836002</c:v>
                </c:pt>
                <c:pt idx="10">
                  <c:v>22.603451859450001</c:v>
                </c:pt>
                <c:pt idx="11">
                  <c:v>45.336172752360007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6-479C-8A07-02314C544D4C}"/>
            </c:ext>
          </c:extLst>
        </c:ser>
        <c:ser>
          <c:idx val="2"/>
          <c:order val="2"/>
          <c:tx>
            <c:strRef>
              <c:f>'2014'!$BF$22</c:f>
              <c:strCache>
                <c:ptCount val="1"/>
                <c:pt idx="0">
                  <c:v>Ammonia Nitrogen</c:v>
                </c:pt>
              </c:strCache>
            </c:strRef>
          </c:tx>
          <c:invertIfNegative val="0"/>
          <c:val>
            <c:numRef>
              <c:f>'2014'!$BG$22:$BR$22</c:f>
              <c:numCache>
                <c:formatCode>0.0</c:formatCode>
                <c:ptCount val="12"/>
                <c:pt idx="0">
                  <c:v>0.94312703400999998</c:v>
                </c:pt>
                <c:pt idx="1">
                  <c:v>0</c:v>
                </c:pt>
                <c:pt idx="2">
                  <c:v>17.143179723306002</c:v>
                </c:pt>
                <c:pt idx="3">
                  <c:v>5.5352416959000008</c:v>
                </c:pt>
                <c:pt idx="4">
                  <c:v>3.1121330815679999</c:v>
                </c:pt>
                <c:pt idx="5">
                  <c:v>5.1877704217500007</c:v>
                </c:pt>
                <c:pt idx="6">
                  <c:v>0.68295519432000018</c:v>
                </c:pt>
                <c:pt idx="7">
                  <c:v>0.66588131446200016</c:v>
                </c:pt>
                <c:pt idx="8">
                  <c:v>0.25529824152000002</c:v>
                </c:pt>
                <c:pt idx="9">
                  <c:v>0.23099955102000003</c:v>
                </c:pt>
                <c:pt idx="10">
                  <c:v>0.66902394509999996</c:v>
                </c:pt>
                <c:pt idx="11">
                  <c:v>1.6337359550400001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6-479C-8A07-02314C54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39264"/>
        <c:axId val="98940800"/>
      </c:barChart>
      <c:catAx>
        <c:axId val="9893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8940800"/>
        <c:crosses val="autoZero"/>
        <c:auto val="1"/>
        <c:lblAlgn val="ctr"/>
        <c:lblOffset val="100"/>
        <c:noMultiLvlLbl val="0"/>
      </c:catAx>
      <c:valAx>
        <c:axId val="9894080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Pounds/Month</a:t>
                </a:r>
              </a:p>
            </c:rich>
          </c:tx>
          <c:layout>
            <c:manualLayout>
              <c:xMode val="edge"/>
              <c:yMode val="edge"/>
              <c:x val="0.18471337579618063"/>
              <c:y val="0.19483798170088551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89392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Kerr/ Swede Gulch Monthly Flow Estimates (Ac-Ft/Month)</a:t>
            </a:r>
          </a:p>
        </c:rich>
      </c:tx>
      <c:layout>
        <c:manualLayout>
          <c:xMode val="edge"/>
          <c:yMode val="edge"/>
          <c:x val="0.28805805483033248"/>
          <c:y val="3.71120107962213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924205725662494"/>
          <c:y val="0.11574156382314675"/>
          <c:w val="0.77578062319488794"/>
          <c:h val="0.5978100624745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'2015'!$P$14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cat>
            <c:strRef>
              <c:f>'2014'!$Q$10:$AB$10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'2015'!$Q$14:$AB$14</c:f>
              <c:numCache>
                <c:formatCode>0.0</c:formatCode>
                <c:ptCount val="12"/>
                <c:pt idx="0">
                  <c:v>0.71796000000000004</c:v>
                </c:pt>
                <c:pt idx="1">
                  <c:v>1.721244</c:v>
                </c:pt>
                <c:pt idx="2">
                  <c:v>8.1759090000000008</c:v>
                </c:pt>
                <c:pt idx="3">
                  <c:v>30.994290000000003</c:v>
                </c:pt>
                <c:pt idx="4">
                  <c:v>39.957450000000001</c:v>
                </c:pt>
                <c:pt idx="5">
                  <c:v>37.181250000000006</c:v>
                </c:pt>
                <c:pt idx="6">
                  <c:v>29.261147999999999</c:v>
                </c:pt>
                <c:pt idx="7">
                  <c:v>7.1308680000000004</c:v>
                </c:pt>
                <c:pt idx="8">
                  <c:v>8.2691100000000013</c:v>
                </c:pt>
                <c:pt idx="9">
                  <c:v>45.367074000000002</c:v>
                </c:pt>
                <c:pt idx="10">
                  <c:v>22.011299999999999</c:v>
                </c:pt>
                <c:pt idx="11">
                  <c:v>9.2209500000000002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4-43AB-B3D5-6BB77E092B56}"/>
            </c:ext>
          </c:extLst>
        </c:ser>
        <c:ser>
          <c:idx val="1"/>
          <c:order val="1"/>
          <c:tx>
            <c:strRef>
              <c:f>'2015'!$P$13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'2015'!$Q$13:$AB$13</c:f>
              <c:numCache>
                <c:formatCode>0.0</c:formatCode>
                <c:ptCount val="12"/>
                <c:pt idx="0">
                  <c:v>8.3762000000000008</c:v>
                </c:pt>
                <c:pt idx="1">
                  <c:v>3.7201080000000002</c:v>
                </c:pt>
                <c:pt idx="2">
                  <c:v>10.942194000000001</c:v>
                </c:pt>
                <c:pt idx="3">
                  <c:v>17.49006</c:v>
                </c:pt>
                <c:pt idx="4">
                  <c:v>54.710970000000003</c:v>
                </c:pt>
                <c:pt idx="5">
                  <c:v>25.104779999999998</c:v>
                </c:pt>
                <c:pt idx="6">
                  <c:v>18.318953999999998</c:v>
                </c:pt>
                <c:pt idx="7">
                  <c:v>18.749265000000001</c:v>
                </c:pt>
                <c:pt idx="8">
                  <c:v>8.9235000000000007</c:v>
                </c:pt>
                <c:pt idx="9">
                  <c:v>36.269069999999999</c:v>
                </c:pt>
                <c:pt idx="10">
                  <c:v>13.087800000000001</c:v>
                </c:pt>
                <c:pt idx="11">
                  <c:v>14.138790000000002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4-43AB-B3D5-6BB77E0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069312"/>
        <c:axId val="99079296"/>
      </c:barChart>
      <c:lineChart>
        <c:grouping val="standard"/>
        <c:varyColors val="0"/>
        <c:ser>
          <c:idx val="2"/>
          <c:order val="2"/>
          <c:tx>
            <c:strRef>
              <c:f>'2015'!$P$12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strRef>
              <c:f>'2015'!$Q$10:$AB$10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'2015'!$Q$12:$AB$12</c:f>
              <c:numCache>
                <c:formatCode>0.0</c:formatCode>
                <c:ptCount val="12"/>
                <c:pt idx="0">
                  <c:v>8.2565400000000011</c:v>
                </c:pt>
                <c:pt idx="1">
                  <c:v>5.6079240000000006</c:v>
                </c:pt>
                <c:pt idx="2">
                  <c:v>18.872211</c:v>
                </c:pt>
                <c:pt idx="3">
                  <c:v>52.648650000000004</c:v>
                </c:pt>
                <c:pt idx="4">
                  <c:v>88.521119999999996</c:v>
                </c:pt>
                <c:pt idx="5">
                  <c:v>70.971570000000014</c:v>
                </c:pt>
                <c:pt idx="6">
                  <c:v>74.505275999999995</c:v>
                </c:pt>
                <c:pt idx="7">
                  <c:v>23.974470000000004</c:v>
                </c:pt>
                <c:pt idx="8">
                  <c:v>16.181280000000001</c:v>
                </c:pt>
                <c:pt idx="9">
                  <c:v>78.931332000000012</c:v>
                </c:pt>
                <c:pt idx="10">
                  <c:v>40.453200000000002</c:v>
                </c:pt>
                <c:pt idx="11">
                  <c:v>27.048120000000001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4-43AB-B3D5-6BB77E092B56}"/>
            </c:ext>
          </c:extLst>
        </c:ser>
        <c:ser>
          <c:idx val="3"/>
          <c:order val="3"/>
          <c:tx>
            <c:strRef>
              <c:f>'2015'!$P$11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strRef>
              <c:f>'2015'!$Q$10:$AB$10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'2015'!$Q$11:$AB$11</c:f>
              <c:numCache>
                <c:formatCode>0.0</c:formatCode>
                <c:ptCount val="12"/>
                <c:pt idx="0">
                  <c:v>15.256649999999999</c:v>
                </c:pt>
                <c:pt idx="1">
                  <c:v>24.430560000000003</c:v>
                </c:pt>
                <c:pt idx="2">
                  <c:v>35.961705000000002</c:v>
                </c:pt>
                <c:pt idx="3">
                  <c:v>70.79310000000001</c:v>
                </c:pt>
                <c:pt idx="4">
                  <c:v>119.87235</c:v>
                </c:pt>
                <c:pt idx="5">
                  <c:v>99.645750000000007</c:v>
                </c:pt>
                <c:pt idx="6">
                  <c:v>107.82364200000001</c:v>
                </c:pt>
                <c:pt idx="7">
                  <c:v>46.719480000000004</c:v>
                </c:pt>
                <c:pt idx="8">
                  <c:v>46.99710000000001</c:v>
                </c:pt>
                <c:pt idx="9">
                  <c:v>95.590515000000011</c:v>
                </c:pt>
                <c:pt idx="10">
                  <c:v>59.01408</c:v>
                </c:pt>
                <c:pt idx="11">
                  <c:v>47.948940000000007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34-43AB-B3D5-6BB77E0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69312"/>
        <c:axId val="99079296"/>
      </c:lineChart>
      <c:catAx>
        <c:axId val="990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9079296"/>
        <c:crosses val="autoZero"/>
        <c:auto val="1"/>
        <c:lblAlgn val="ctr"/>
        <c:lblOffset val="100"/>
        <c:noMultiLvlLbl val="0"/>
      </c:catAx>
      <c:valAx>
        <c:axId val="99079296"/>
        <c:scaling>
          <c:orientation val="minMax"/>
          <c:max val="12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200" baseline="0"/>
                </a:pPr>
                <a:r>
                  <a:rPr lang="en-US" sz="1200" baseline="0"/>
                  <a:t>Acre-Feet/ Month</a:t>
                </a:r>
              </a:p>
            </c:rich>
          </c:tx>
          <c:layout>
            <c:manualLayout>
              <c:xMode val="edge"/>
              <c:yMode val="edge"/>
              <c:x val="0.10744165565830049"/>
              <c:y val="0.26327459829716432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9069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 i="0" baseline="0"/>
            </a:pPr>
            <a:endParaRPr lang="en-US"/>
          </a:p>
        </c:txPr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Total Phosphorus Pounds/ Month</a:t>
            </a:r>
          </a:p>
        </c:rich>
      </c:tx>
      <c:layout>
        <c:manualLayout>
          <c:xMode val="edge"/>
          <c:yMode val="edge"/>
          <c:x val="0.39235080778107484"/>
          <c:y val="3.94944707740916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34947857037155"/>
          <c:y val="0.1228377554701397"/>
          <c:w val="0.74927399653678306"/>
          <c:h val="0.530803510343197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'2015'!$AT$29:$AT$32</c:f>
              <c:strCache>
                <c:ptCount val="1"/>
                <c:pt idx="0">
                  <c:v>Site 54 - Kerr</c:v>
                </c:pt>
              </c:strCache>
            </c:strRef>
          </c:tx>
          <c:invertIfNegative val="0"/>
          <c:val>
            <c:numRef>
              <c:f>'2015'!$AV$32:$BG$32</c:f>
              <c:numCache>
                <c:formatCode>0.0</c:formatCode>
                <c:ptCount val="12"/>
                <c:pt idx="0">
                  <c:v>1.3913119486000003</c:v>
                </c:pt>
                <c:pt idx="1">
                  <c:v>1.3168810309200001</c:v>
                </c:pt>
                <c:pt idx="2">
                  <c:v>0.62570747950200012</c:v>
                </c:pt>
                <c:pt idx="3">
                  <c:v>4.2862890042000004</c:v>
                </c:pt>
                <c:pt idx="4">
                  <c:v>1.7877356557200001</c:v>
                </c:pt>
                <c:pt idx="5">
                  <c:v>2.8027729535399999</c:v>
                </c:pt>
                <c:pt idx="6">
                  <c:v>3.0428332162620002</c:v>
                </c:pt>
                <c:pt idx="7">
                  <c:v>2.3995496839650001</c:v>
                </c:pt>
                <c:pt idx="8">
                  <c:v>0.65606464350000016</c:v>
                </c:pt>
                <c:pt idx="9">
                  <c:v>5.4318372685499998</c:v>
                </c:pt>
                <c:pt idx="10">
                  <c:v>1.6749897318000004</c:v>
                </c:pt>
                <c:pt idx="11">
                  <c:v>0.8854982789100001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4-4DA9-8A8F-4E9D49EAE2CC}"/>
            </c:ext>
          </c:extLst>
        </c:ser>
        <c:ser>
          <c:idx val="3"/>
          <c:order val="3"/>
          <c:tx>
            <c:strRef>
              <c:f>'2015'!$AT$33:$AT$36</c:f>
              <c:strCache>
                <c:ptCount val="1"/>
                <c:pt idx="0">
                  <c:v>Site 55 - Swede</c:v>
                </c:pt>
              </c:strCache>
            </c:strRef>
          </c:tx>
          <c:invertIfNegative val="0"/>
          <c:val>
            <c:numRef>
              <c:f>'2015'!$AV$36:$BG$36</c:f>
              <c:numCache>
                <c:formatCode>0.0</c:formatCode>
                <c:ptCount val="12"/>
                <c:pt idx="0">
                  <c:v>1.8930965858000004</c:v>
                </c:pt>
                <c:pt idx="1">
                  <c:v>1.2662317605</c:v>
                </c:pt>
                <c:pt idx="2">
                  <c:v>0.32775153688200004</c:v>
                </c:pt>
                <c:pt idx="3">
                  <c:v>8.0486982412200003</c:v>
                </c:pt>
                <c:pt idx="4">
                  <c:v>2.5326255122700001</c:v>
                </c:pt>
                <c:pt idx="5">
                  <c:v>1.5722872666200001</c:v>
                </c:pt>
                <c:pt idx="6">
                  <c:v>2.6437731223259999</c:v>
                </c:pt>
                <c:pt idx="7">
                  <c:v>1.5826817064450001</c:v>
                </c:pt>
                <c:pt idx="8">
                  <c:v>0.80185678650000014</c:v>
                </c:pt>
                <c:pt idx="9">
                  <c:v>7.1107687879199997</c:v>
                </c:pt>
                <c:pt idx="10">
                  <c:v>1.4611612554000004</c:v>
                </c:pt>
                <c:pt idx="11">
                  <c:v>2.9259943129200003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4-4DA9-8A8F-4E9D49EA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54272"/>
        <c:axId val="99255808"/>
      </c:barChart>
      <c:lineChart>
        <c:grouping val="standard"/>
        <c:varyColors val="0"/>
        <c:ser>
          <c:idx val="0"/>
          <c:order val="0"/>
          <c:tx>
            <c:strRef>
              <c:f>'2015'!$AT$21:$AT$24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strRef>
              <c:f>'2015'!$AV$20:$BG$20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'2015'!$AV$24:$BG$24</c:f>
              <c:numCache>
                <c:formatCode>0.0</c:formatCode>
                <c:ptCount val="12"/>
                <c:pt idx="0">
                  <c:v>0.78933330104999999</c:v>
                </c:pt>
                <c:pt idx="1">
                  <c:v>3.3262207440000005</c:v>
                </c:pt>
                <c:pt idx="2">
                  <c:v>0.97923722715000006</c:v>
                </c:pt>
                <c:pt idx="3">
                  <c:v>9.0601717311000023</c:v>
                </c:pt>
                <c:pt idx="4">
                  <c:v>5.8754233629000003</c:v>
                </c:pt>
                <c:pt idx="5">
                  <c:v>10.310744335500001</c:v>
                </c:pt>
                <c:pt idx="6">
                  <c:v>31.415604156762008</c:v>
                </c:pt>
                <c:pt idx="7">
                  <c:v>2.7987771688800001</c:v>
                </c:pt>
                <c:pt idx="8">
                  <c:v>1.6636503429000005</c:v>
                </c:pt>
                <c:pt idx="9">
                  <c:v>2.8632226957950007</c:v>
                </c:pt>
                <c:pt idx="10">
                  <c:v>8.1954623318399999</c:v>
                </c:pt>
                <c:pt idx="11">
                  <c:v>1.6973445270600003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4-4DA9-8A8F-4E9D49EAE2CC}"/>
            </c:ext>
          </c:extLst>
        </c:ser>
        <c:ser>
          <c:idx val="1"/>
          <c:order val="1"/>
          <c:tx>
            <c:strRef>
              <c:f>'2015'!$AT$25:$AT$28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'2015'!$AV$28:$BG$28</c:f>
              <c:numCache>
                <c:formatCode>0.0</c:formatCode>
                <c:ptCount val="12"/>
                <c:pt idx="0">
                  <c:v>0.76440698628000014</c:v>
                </c:pt>
                <c:pt idx="1">
                  <c:v>0.15270377052000003</c:v>
                </c:pt>
                <c:pt idx="2">
                  <c:v>0.616668366636</c:v>
                </c:pt>
                <c:pt idx="3">
                  <c:v>4.44423049245</c:v>
                </c:pt>
                <c:pt idx="4">
                  <c:v>2.1693870878400001</c:v>
                </c:pt>
                <c:pt idx="5">
                  <c:v>5.7976675533000011</c:v>
                </c:pt>
                <c:pt idx="6">
                  <c:v>13.389939192168001</c:v>
                </c:pt>
                <c:pt idx="7">
                  <c:v>1.8931919724900004</c:v>
                </c:pt>
                <c:pt idx="8">
                  <c:v>0.61686275616000008</c:v>
                </c:pt>
                <c:pt idx="9">
                  <c:v>0</c:v>
                </c:pt>
                <c:pt idx="10">
                  <c:v>0.66092438160000011</c:v>
                </c:pt>
                <c:pt idx="11">
                  <c:v>1.1047804614000001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14-4DA9-8A8F-4E9D49EA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54272"/>
        <c:axId val="99255808"/>
      </c:lineChart>
      <c:catAx>
        <c:axId val="99254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99255808"/>
        <c:crosses val="autoZero"/>
        <c:auto val="1"/>
        <c:lblAlgn val="ctr"/>
        <c:lblOffset val="100"/>
        <c:noMultiLvlLbl val="0"/>
      </c:catAx>
      <c:valAx>
        <c:axId val="9925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Phosphorus pounds/month</a:t>
                </a:r>
              </a:p>
            </c:rich>
          </c:tx>
          <c:layout>
            <c:manualLayout>
              <c:xMode val="edge"/>
              <c:yMode val="edge"/>
              <c:x val="0.13333333333333341"/>
              <c:y val="0.10710962669950615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92542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Total Nitrogen Pounds/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'2015'!$AT$29:$AT$32</c:f>
              <c:strCache>
                <c:ptCount val="1"/>
                <c:pt idx="0">
                  <c:v>Site 54 - Kerr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'2015'!$AV$29:$BG$29</c:f>
              <c:numCache>
                <c:formatCode>0.0</c:formatCode>
                <c:ptCount val="12"/>
                <c:pt idx="0">
                  <c:v>16.467659457200003</c:v>
                </c:pt>
                <c:pt idx="1">
                  <c:v>6.3615483647520001</c:v>
                </c:pt>
                <c:pt idx="2">
                  <c:v>14.212498462974002</c:v>
                </c:pt>
                <c:pt idx="3">
                  <c:v>23.193586056060003</c:v>
                </c:pt>
                <c:pt idx="4">
                  <c:v>159.85336321563003</c:v>
                </c:pt>
                <c:pt idx="5">
                  <c:v>95.704442315999998</c:v>
                </c:pt>
                <c:pt idx="6">
                  <c:v>52.775697423036</c:v>
                </c:pt>
                <c:pt idx="7">
                  <c:v>29.509355687910002</c:v>
                </c:pt>
                <c:pt idx="8">
                  <c:v>10.691423820000002</c:v>
                </c:pt>
                <c:pt idx="9">
                  <c:v>69.132474326999997</c:v>
                </c:pt>
                <c:pt idx="10">
                  <c:v>23.699322801000005</c:v>
                </c:pt>
                <c:pt idx="11">
                  <c:v>36.497929061160008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E-4572-879F-0D0B941F5EF6}"/>
            </c:ext>
          </c:extLst>
        </c:ser>
        <c:ser>
          <c:idx val="3"/>
          <c:order val="3"/>
          <c:tx>
            <c:strRef>
              <c:f>'2015'!$AT$33:$AT$36</c:f>
              <c:strCache>
                <c:ptCount val="1"/>
                <c:pt idx="0">
                  <c:v>Site 55 - Swede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'2015'!$AV$33:$BG$33</c:f>
              <c:numCache>
                <c:formatCode>0.0</c:formatCode>
                <c:ptCount val="12"/>
                <c:pt idx="0">
                  <c:v>11.107687196200002</c:v>
                </c:pt>
                <c:pt idx="1">
                  <c:v>3.95064309276</c:v>
                </c:pt>
                <c:pt idx="2">
                  <c:v>8.8492914958140005</c:v>
                </c:pt>
                <c:pt idx="3">
                  <c:v>20.574187220160002</c:v>
                </c:pt>
                <c:pt idx="4">
                  <c:v>157.61869364598002</c:v>
                </c:pt>
                <c:pt idx="5">
                  <c:v>60.157078027200001</c:v>
                </c:pt>
                <c:pt idx="6">
                  <c:v>62.552669724468004</c:v>
                </c:pt>
                <c:pt idx="7">
                  <c:v>35.84008251369</c:v>
                </c:pt>
                <c:pt idx="8">
                  <c:v>9.938164414500001</c:v>
                </c:pt>
                <c:pt idx="9">
                  <c:v>82.168883771520001</c:v>
                </c:pt>
                <c:pt idx="10">
                  <c:v>29.223225108000008</c:v>
                </c:pt>
                <c:pt idx="11">
                  <c:v>49.010404741410007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3E-4572-879F-0D0B941F5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axId val="367203976"/>
        <c:axId val="367205288"/>
      </c:barChart>
      <c:lineChart>
        <c:grouping val="standard"/>
        <c:varyColors val="0"/>
        <c:ser>
          <c:idx val="0"/>
          <c:order val="0"/>
          <c:tx>
            <c:strRef>
              <c:f>'2015'!$AT$21:$AT$24</c:f>
              <c:strCache>
                <c:ptCount val="1"/>
                <c:pt idx="0">
                  <c:v>Site 52 - Confluence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'2015'!$AV$20:$BG$20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'2015'!$AV$21:$BG$21</c:f>
              <c:numCache>
                <c:formatCode>0.0</c:formatCode>
                <c:ptCount val="12"/>
                <c:pt idx="0">
                  <c:v>38.09571774015</c:v>
                </c:pt>
                <c:pt idx="1">
                  <c:v>50.758128553440002</c:v>
                </c:pt>
                <c:pt idx="2">
                  <c:v>58.656309906285003</c:v>
                </c:pt>
                <c:pt idx="3">
                  <c:v>106.98713427150001</c:v>
                </c:pt>
                <c:pt idx="4">
                  <c:v>441.63598944465002</c:v>
                </c:pt>
                <c:pt idx="5">
                  <c:v>348.66595976625001</c:v>
                </c:pt>
                <c:pt idx="6">
                  <c:v>353.79255148503006</c:v>
                </c:pt>
                <c:pt idx="7">
                  <c:v>109.91561245056</c:v>
                </c:pt>
                <c:pt idx="8">
                  <c:v>70.769126124900012</c:v>
                </c:pt>
                <c:pt idx="9">
                  <c:v>187.93152603309002</c:v>
                </c:pt>
                <c:pt idx="10">
                  <c:v>139.8049456608</c:v>
                </c:pt>
                <c:pt idx="11">
                  <c:v>135.52643223756004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E-4572-879F-0D0B941F5EF6}"/>
            </c:ext>
          </c:extLst>
        </c:ser>
        <c:ser>
          <c:idx val="1"/>
          <c:order val="1"/>
          <c:tx>
            <c:strRef>
              <c:f>'2015'!$AT$25:$AT$28</c:f>
              <c:strCache>
                <c:ptCount val="1"/>
                <c:pt idx="0">
                  <c:v>Site 53 - Riefenberg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'2015'!$AV$25:$BG$25</c:f>
              <c:numCache>
                <c:formatCode>0.0</c:formatCode>
                <c:ptCount val="12"/>
                <c:pt idx="0">
                  <c:v>11.511069911040002</c:v>
                </c:pt>
                <c:pt idx="1">
                  <c:v>8.7193852966920016</c:v>
                </c:pt>
                <c:pt idx="2">
                  <c:v>13.87503824931</c:v>
                </c:pt>
                <c:pt idx="3">
                  <c:v>69.243978317850008</c:v>
                </c:pt>
                <c:pt idx="4">
                  <c:v>244.41761189664001</c:v>
                </c:pt>
                <c:pt idx="5">
                  <c:v>212.38788803589006</c:v>
                </c:pt>
                <c:pt idx="6">
                  <c:v>217.282195072908</c:v>
                </c:pt>
                <c:pt idx="7">
                  <c:v>40.801551131250008</c:v>
                </c:pt>
                <c:pt idx="8">
                  <c:v>18.285574557600004</c:v>
                </c:pt>
                <c:pt idx="9">
                  <c:v>133.68647059639201</c:v>
                </c:pt>
                <c:pt idx="10">
                  <c:v>73.693068548400007</c:v>
                </c:pt>
                <c:pt idx="11">
                  <c:v>67.244304083879996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E-4572-879F-0D0B941F5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03976"/>
        <c:axId val="367205288"/>
      </c:lineChart>
      <c:catAx>
        <c:axId val="36720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205288"/>
        <c:crosses val="autoZero"/>
        <c:auto val="1"/>
        <c:lblAlgn val="ctr"/>
        <c:lblOffset val="100"/>
        <c:noMultiLvlLbl val="0"/>
      </c:catAx>
      <c:valAx>
        <c:axId val="36720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203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2011 Kerr/Swede Flow Estimated Acre-Feet/Month</a:t>
            </a:r>
          </a:p>
        </c:rich>
      </c:tx>
      <c:layout>
        <c:manualLayout>
          <c:xMode val="edge"/>
          <c:yMode val="edge"/>
          <c:x val="0.21990475596983874"/>
          <c:y val="2.591961996968277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74731872573437"/>
          <c:y val="5.1400554097404488E-2"/>
          <c:w val="0.78159660553612909"/>
          <c:h val="0.798225065616797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'[1]Kerr Swede'!$P$47:$P$50</c:f>
              <c:numCache>
                <c:formatCode>0</c:formatCode>
                <c:ptCount val="4"/>
                <c:pt idx="0">
                  <c:v>17.212439999999638</c:v>
                </c:pt>
                <c:pt idx="1">
                  <c:v>12.294600000000003</c:v>
                </c:pt>
                <c:pt idx="2">
                  <c:v>11.679870000000001</c:v>
                </c:pt>
                <c:pt idx="3">
                  <c:v>6.1472999999999995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Swede'!$P$46</c15:sqref>
                        </c15:formulaRef>
                      </c:ext>
                    </c:extLst>
                    <c:strCache>
                      <c:ptCount val="1"/>
                      <c:pt idx="0">
                        <c:v>25-Jan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9B0-4194-8637-CA6899449D8A}"/>
            </c:ext>
          </c:extLst>
        </c:ser>
        <c:ser>
          <c:idx val="1"/>
          <c:order val="1"/>
          <c:invertIfNegative val="0"/>
          <c:val>
            <c:numRef>
              <c:f>'[1]Kerr Swede'!$Q$47:$Q$50</c:f>
              <c:numCache>
                <c:formatCode>0</c:formatCode>
                <c:ptCount val="4"/>
                <c:pt idx="0">
                  <c:v>29.427719999999631</c:v>
                </c:pt>
                <c:pt idx="1">
                  <c:v>28.317240000000005</c:v>
                </c:pt>
                <c:pt idx="2">
                  <c:v>21.654360000000135</c:v>
                </c:pt>
                <c:pt idx="3">
                  <c:v>12.215280000000002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Swede'!$Q$46</c15:sqref>
                        </c15:formulaRef>
                      </c:ext>
                    </c:extLst>
                    <c:strCache>
                      <c:ptCount val="1"/>
                      <c:pt idx="0">
                        <c:v>22-Feb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9B0-4194-8637-CA6899449D8A}"/>
            </c:ext>
          </c:extLst>
        </c:ser>
        <c:ser>
          <c:idx val="2"/>
          <c:order val="2"/>
          <c:invertIfNegative val="0"/>
          <c:val>
            <c:numRef>
              <c:f>'[1]Kerr Swede'!$R$47:$R$50</c:f>
              <c:numCache>
                <c:formatCode>0</c:formatCode>
                <c:ptCount val="4"/>
                <c:pt idx="0">
                  <c:v>35.039610000000003</c:v>
                </c:pt>
                <c:pt idx="1">
                  <c:v>26.433390000000003</c:v>
                </c:pt>
                <c:pt idx="2">
                  <c:v>22.74500999999962</c:v>
                </c:pt>
                <c:pt idx="3">
                  <c:v>17.212439999999638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Swede'!$R$46</c15:sqref>
                        </c15:formulaRef>
                      </c:ext>
                    </c:extLst>
                    <c:strCache>
                      <c:ptCount val="1"/>
                      <c:pt idx="0">
                        <c:v>28-Mar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F9B0-4194-8637-CA6899449D8A}"/>
            </c:ext>
          </c:extLst>
        </c:ser>
        <c:ser>
          <c:idx val="4"/>
          <c:order val="3"/>
          <c:invertIfNegative val="0"/>
          <c:val>
            <c:numRef>
              <c:f>'[1]Kerr Swede'!$S$47:$S$50</c:f>
              <c:numCache>
                <c:formatCode>0</c:formatCode>
                <c:ptCount val="4"/>
                <c:pt idx="0">
                  <c:v>26.175600000000003</c:v>
                </c:pt>
                <c:pt idx="1">
                  <c:v>22.606200000000001</c:v>
                </c:pt>
                <c:pt idx="2">
                  <c:v>16.06229999999961</c:v>
                </c:pt>
                <c:pt idx="3">
                  <c:v>11.303100000000002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Swede'!$S$46</c15:sqref>
                        </c15:formulaRef>
                      </c:ext>
                    </c:extLst>
                    <c:strCache>
                      <c:ptCount val="1"/>
                      <c:pt idx="0">
                        <c:v>27-Apr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F9B0-4194-8637-CA6899449D8A}"/>
            </c:ext>
          </c:extLst>
        </c:ser>
        <c:ser>
          <c:idx val="3"/>
          <c:order val="4"/>
          <c:invertIfNegative val="0"/>
          <c:val>
            <c:numRef>
              <c:f>'[1]Kerr Swede'!$T$47:$T$50</c:f>
              <c:numCache>
                <c:formatCode>0</c:formatCode>
                <c:ptCount val="4"/>
                <c:pt idx="0">
                  <c:v>71.923410000000004</c:v>
                </c:pt>
                <c:pt idx="1">
                  <c:v>55.325700000000012</c:v>
                </c:pt>
                <c:pt idx="2">
                  <c:v>18.4419</c:v>
                </c:pt>
                <c:pt idx="3">
                  <c:v>23.359740000000002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Swede'!$T$46</c15:sqref>
                        </c15:formulaRef>
                      </c:ext>
                    </c:extLst>
                    <c:strCache>
                      <c:ptCount val="1"/>
                      <c:pt idx="0">
                        <c:v>23-May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F9B0-4194-8637-CA6899449D8A}"/>
            </c:ext>
          </c:extLst>
        </c:ser>
        <c:ser>
          <c:idx val="5"/>
          <c:order val="5"/>
          <c:invertIfNegative val="0"/>
          <c:val>
            <c:numRef>
              <c:f>'[1]Kerr Swede'!$U$47:$U$50</c:f>
              <c:numCache>
                <c:formatCode>0</c:formatCode>
                <c:ptCount val="4"/>
                <c:pt idx="0">
                  <c:v>36.883800000000001</c:v>
                </c:pt>
                <c:pt idx="1">
                  <c:v>26.175600000000003</c:v>
                </c:pt>
                <c:pt idx="2">
                  <c:v>12.492900000000002</c:v>
                </c:pt>
                <c:pt idx="3">
                  <c:v>2.9745000000000004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Swede'!$U$46</c15:sqref>
                        </c15:formulaRef>
                      </c:ext>
                    </c:extLst>
                    <c:strCache>
                      <c:ptCount val="1"/>
                      <c:pt idx="0">
                        <c:v>16-Jun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F9B0-4194-8637-CA6899449D8A}"/>
            </c:ext>
          </c:extLst>
        </c:ser>
        <c:ser>
          <c:idx val="6"/>
          <c:order val="6"/>
          <c:invertIfNegative val="0"/>
          <c:val>
            <c:numRef>
              <c:f>'[1]Kerr Swede'!$V$47:$V$50</c:f>
              <c:numCache>
                <c:formatCode>0</c:formatCode>
                <c:ptCount val="4"/>
                <c:pt idx="0">
                  <c:v>22.130279999999999</c:v>
                </c:pt>
                <c:pt idx="1">
                  <c:v>17.827169999999999</c:v>
                </c:pt>
                <c:pt idx="2">
                  <c:v>9.8356800000000248</c:v>
                </c:pt>
                <c:pt idx="3">
                  <c:v>7.3767600000000124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Swede'!$V$46</c15:sqref>
                        </c15:formulaRef>
                      </c:ext>
                    </c:extLst>
                    <c:strCache>
                      <c:ptCount val="1"/>
                      <c:pt idx="0">
                        <c:v>25-Jul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F9B0-4194-8637-CA6899449D8A}"/>
            </c:ext>
          </c:extLst>
        </c:ser>
        <c:ser>
          <c:idx val="7"/>
          <c:order val="7"/>
          <c:invertIfNegative val="0"/>
          <c:val>
            <c:numRef>
              <c:f>'[1]Kerr Swede'!$W$47:$W$50</c:f>
              <c:numCache>
                <c:formatCode>0</c:formatCode>
                <c:ptCount val="4"/>
                <c:pt idx="0">
                  <c:v>32.580690000000004</c:v>
                </c:pt>
                <c:pt idx="1">
                  <c:v>25.818660000000001</c:v>
                </c:pt>
                <c:pt idx="2">
                  <c:v>11.679870000000001</c:v>
                </c:pt>
                <c:pt idx="3">
                  <c:v>3.0736500000000007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Swede'!$W$46</c15:sqref>
                        </c15:formulaRef>
                      </c:ext>
                    </c:extLst>
                    <c:strCache>
                      <c:ptCount val="1"/>
                      <c:pt idx="0">
                        <c:v>23-Aug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9B0-4194-8637-CA6899449D8A}"/>
            </c:ext>
          </c:extLst>
        </c:ser>
        <c:ser>
          <c:idx val="8"/>
          <c:order val="8"/>
          <c:invertIfNegative val="0"/>
          <c:val>
            <c:numRef>
              <c:f>'[1]Kerr Swede'!$X$47:$X$50</c:f>
              <c:numCache>
                <c:formatCode>0</c:formatCode>
                <c:ptCount val="4"/>
                <c:pt idx="0">
                  <c:v>13.682700000000002</c:v>
                </c:pt>
                <c:pt idx="1">
                  <c:v>11.898000000000001</c:v>
                </c:pt>
                <c:pt idx="2">
                  <c:v>7.1387999999999998</c:v>
                </c:pt>
                <c:pt idx="3">
                  <c:v>5.3540999999999945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Swede'!$X$46</c15:sqref>
                        </c15:formulaRef>
                      </c:ext>
                    </c:extLst>
                    <c:strCache>
                      <c:ptCount val="1"/>
                      <c:pt idx="0">
                        <c:v>26-Sep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'[1]Kerr Swede'!$O$47:$O$50</c15:sqref>
                        </c15:formulaRef>
                      </c:ext>
                    </c:extLst>
                    <c:strCache>
                      <c:ptCount val="4"/>
                      <c:pt idx="0">
                        <c:v>Site 52 - Confluence</c:v>
                      </c:pt>
                      <c:pt idx="1">
                        <c:v>Site 53 - Riefenberg</c:v>
                      </c:pt>
                      <c:pt idx="2">
                        <c:v>Site 54 - Kerr</c:v>
                      </c:pt>
                      <c:pt idx="3">
                        <c:v>Site 55 - Swede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8-F9B0-4194-8637-CA6899449D8A}"/>
            </c:ext>
          </c:extLst>
        </c:ser>
        <c:ser>
          <c:idx val="9"/>
          <c:order val="9"/>
          <c:invertIfNegative val="0"/>
          <c:val>
            <c:numRef>
              <c:f>'[1]Kerr Swede'!$Y$47:$Y$50</c:f>
              <c:numCache>
                <c:formatCode>0</c:formatCode>
                <c:ptCount val="4"/>
                <c:pt idx="0">
                  <c:v>41.801639999999999</c:v>
                </c:pt>
                <c:pt idx="1">
                  <c:v>25.20393</c:v>
                </c:pt>
                <c:pt idx="2">
                  <c:v>9.2209500000000002</c:v>
                </c:pt>
                <c:pt idx="3">
                  <c:v>8.6062200000000004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Swede'!$Y$46</c15:sqref>
                        </c15:formulaRef>
                      </c:ext>
                    </c:extLst>
                    <c:strCache>
                      <c:ptCount val="1"/>
                      <c:pt idx="0">
                        <c:v>25-Oct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F9B0-4194-8637-CA6899449D8A}"/>
            </c:ext>
          </c:extLst>
        </c:ser>
        <c:ser>
          <c:idx val="10"/>
          <c:order val="10"/>
          <c:invertIfNegative val="0"/>
          <c:val>
            <c:numRef>
              <c:f>'[1]Kerr Swede'!$Z$47:$Z$50</c:f>
              <c:numCache>
                <c:formatCode>0</c:formatCode>
                <c:ptCount val="4"/>
                <c:pt idx="0">
                  <c:v>49.3767</c:v>
                </c:pt>
                <c:pt idx="1">
                  <c:v>37.478700000000003</c:v>
                </c:pt>
                <c:pt idx="2">
                  <c:v>14.872500000000176</c:v>
                </c:pt>
                <c:pt idx="3">
                  <c:v>9.5183999999999997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Swede'!$Z$46</c15:sqref>
                        </c15:formulaRef>
                      </c:ext>
                    </c:extLst>
                    <c:strCache>
                      <c:ptCount val="1"/>
                      <c:pt idx="0">
                        <c:v>28-Nov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9B0-4194-8637-CA6899449D8A}"/>
            </c:ext>
          </c:extLst>
        </c:ser>
        <c:ser>
          <c:idx val="11"/>
          <c:order val="11"/>
          <c:invertIfNegative val="0"/>
          <c:val>
            <c:numRef>
              <c:f>'[1]Kerr Swede'!$AA$47:$AA$50</c:f>
              <c:numCache>
                <c:formatCode>0</c:formatCode>
                <c:ptCount val="4"/>
                <c:pt idx="0">
                  <c:v>21.515549999999649</c:v>
                </c:pt>
                <c:pt idx="1">
                  <c:v>12.909330000000002</c:v>
                </c:pt>
                <c:pt idx="2">
                  <c:v>12.294600000000003</c:v>
                </c:pt>
                <c:pt idx="3">
                  <c:v>14.75352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'[1]Kerr Swede'!$AA$46</c15:sqref>
                        </c15:formulaRef>
                      </c:ext>
                    </c:extLst>
                    <c:strCache>
                      <c:ptCount val="1"/>
                      <c:pt idx="0">
                        <c:v>28-Dec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F9B0-4194-8637-CA6899449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59584"/>
        <c:axId val="89522560"/>
      </c:barChart>
      <c:catAx>
        <c:axId val="9185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9522560"/>
        <c:crosses val="autoZero"/>
        <c:auto val="1"/>
        <c:lblAlgn val="ctr"/>
        <c:lblOffset val="100"/>
        <c:noMultiLvlLbl val="0"/>
      </c:catAx>
      <c:valAx>
        <c:axId val="89522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Acre-Feet/Month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91859584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Nitrogen</a:t>
            </a:r>
          </a:p>
        </c:rich>
      </c:tx>
      <c:layout>
        <c:manualLayout>
          <c:xMode val="edge"/>
          <c:yMode val="edge"/>
          <c:x val="0.47316612729235036"/>
          <c:y val="2.46305418719212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308074631452112"/>
          <c:y val="0.12903074615673044"/>
          <c:w val="0.69101105093310622"/>
          <c:h val="0.41598819544109383"/>
        </c:manualLayout>
      </c:layout>
      <c:lineChart>
        <c:grouping val="standard"/>
        <c:varyColors val="0"/>
        <c:ser>
          <c:idx val="0"/>
          <c:order val="0"/>
          <c:tx>
            <c:strRef>
              <c:f>'2011'!$AN$27:$AN$31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'2011'!$AP$3:$AV$3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'2011'!$AP$27:$AV$27</c:f>
              <c:numCache>
                <c:formatCode>0.0</c:formatCode>
                <c:ptCount val="7"/>
                <c:pt idx="0">
                  <c:v>35.016518897009995</c:v>
                </c:pt>
                <c:pt idx="1">
                  <c:v>67.763216118780008</c:v>
                </c:pt>
                <c:pt idx="2">
                  <c:v>32.641240905000004</c:v>
                </c:pt>
                <c:pt idx="3">
                  <c:v>24.586386995519998</c:v>
                </c:pt>
                <c:pt idx="4">
                  <c:v>16.944988804170002</c:v>
                </c:pt>
                <c:pt idx="5">
                  <c:v>27.161076240900005</c:v>
                </c:pt>
                <c:pt idx="6">
                  <c:v>57.680231508900007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D-4B39-909F-04AEFE399DB4}"/>
            </c:ext>
          </c:extLst>
        </c:ser>
        <c:ser>
          <c:idx val="1"/>
          <c:order val="1"/>
          <c:tx>
            <c:strRef>
              <c:f>'2011'!$AN$32:$AN$36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numRef>
              <c:f>'2011'!$AP$3:$AV$3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'2011'!$AP$32:$AV$32</c:f>
              <c:numCache>
                <c:formatCode>0.0</c:formatCode>
                <c:ptCount val="7"/>
                <c:pt idx="0">
                  <c:v>20.153873871600002</c:v>
                </c:pt>
                <c:pt idx="1">
                  <c:v>49.112513238600009</c:v>
                </c:pt>
                <c:pt idx="2">
                  <c:v>13.399917854400003</c:v>
                </c:pt>
                <c:pt idx="3">
                  <c:v>15.679513002929999</c:v>
                </c:pt>
                <c:pt idx="4">
                  <c:v>14.482667503080002</c:v>
                </c:pt>
                <c:pt idx="5">
                  <c:v>4.0821800040000005</c:v>
                </c:pt>
                <c:pt idx="6">
                  <c:v>35.898885344700005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D-4B39-909F-04AEFE399DB4}"/>
            </c:ext>
          </c:extLst>
        </c:ser>
        <c:ser>
          <c:idx val="2"/>
          <c:order val="2"/>
          <c:tx>
            <c:strRef>
              <c:f>'2011'!$AN$37:$AN$41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cat>
            <c:numRef>
              <c:f>'2011'!$AP$3:$AV$3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'2011'!$AP$37:$AV$37</c:f>
              <c:numCache>
                <c:formatCode>0.0</c:formatCode>
                <c:ptCount val="7"/>
                <c:pt idx="0">
                  <c:v>25.826754149910002</c:v>
                </c:pt>
                <c:pt idx="1">
                  <c:v>27.619511535000004</c:v>
                </c:pt>
                <c:pt idx="2">
                  <c:v>8.5725780084000007</c:v>
                </c:pt>
                <c:pt idx="3">
                  <c:v>14.462580585600001</c:v>
                </c:pt>
                <c:pt idx="4">
                  <c:v>3.7211014631700006</c:v>
                </c:pt>
                <c:pt idx="5">
                  <c:v>2.3132353355999999</c:v>
                </c:pt>
                <c:pt idx="6">
                  <c:v>62.654983410599996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D-4B39-909F-04AEFE399DB4}"/>
            </c:ext>
          </c:extLst>
        </c:ser>
        <c:ser>
          <c:idx val="3"/>
          <c:order val="3"/>
          <c:tx>
            <c:strRef>
              <c:f>'2011'!$AN$42:$AN$46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cat>
            <c:numRef>
              <c:f>'2011'!$AP$3:$AV$3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'2011'!$AP$42:$AV$42</c:f>
              <c:numCache>
                <c:formatCode>0.0</c:formatCode>
                <c:ptCount val="7"/>
                <c:pt idx="0">
                  <c:v>45.46338989640001</c:v>
                </c:pt>
                <c:pt idx="1">
                  <c:v>19.782265898220004</c:v>
                </c:pt>
                <c:pt idx="2">
                  <c:v>1.1987353980000002</c:v>
                </c:pt>
                <c:pt idx="3">
                  <c:v>6.8496388606799998</c:v>
                </c:pt>
                <c:pt idx="4">
                  <c:v>2.3267346081000007</c:v>
                </c:pt>
                <c:pt idx="5">
                  <c:v>2.9450012886000003</c:v>
                </c:pt>
                <c:pt idx="6">
                  <c:v>46.655105672700003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D-4B39-909F-04AEFE399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59040"/>
        <c:axId val="89560576"/>
      </c:lineChart>
      <c:dateAx>
        <c:axId val="89559040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89560576"/>
        <c:crosses val="autoZero"/>
        <c:auto val="1"/>
        <c:lblOffset val="100"/>
        <c:baseTimeUnit val="days"/>
      </c:dateAx>
      <c:valAx>
        <c:axId val="8956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TN pounds/month</a:t>
                </a:r>
              </a:p>
            </c:rich>
          </c:tx>
          <c:layout>
            <c:manualLayout>
              <c:xMode val="edge"/>
              <c:yMode val="edge"/>
              <c:x val="0.1558936200936048"/>
              <c:y val="0.1942790556352869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89559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Phosphorus</a:t>
            </a:r>
          </a:p>
        </c:rich>
      </c:tx>
      <c:layout>
        <c:manualLayout>
          <c:xMode val="edge"/>
          <c:yMode val="edge"/>
          <c:x val="0.40103317020119073"/>
          <c:y val="1.38888888888892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8853419393716268"/>
          <c:y val="0.14387758821813937"/>
          <c:w val="0.65189721131262479"/>
          <c:h val="0.38123177311169432"/>
        </c:manualLayout>
      </c:layout>
      <c:lineChart>
        <c:grouping val="standard"/>
        <c:varyColors val="0"/>
        <c:ser>
          <c:idx val="0"/>
          <c:order val="0"/>
          <c:tx>
            <c:strRef>
              <c:f>'2011'!$AN$27:$AN$31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'2011'!$AP$30:$AV$30</c:f>
              <c:numCache>
                <c:formatCode>0.0</c:formatCode>
                <c:ptCount val="7"/>
                <c:pt idx="0">
                  <c:v>0.57247714817999995</c:v>
                </c:pt>
                <c:pt idx="1">
                  <c:v>2.3501693451600003</c:v>
                </c:pt>
                <c:pt idx="2">
                  <c:v>1.5065188110000001</c:v>
                </c:pt>
                <c:pt idx="3">
                  <c:v>1.2052150488</c:v>
                </c:pt>
                <c:pt idx="4">
                  <c:v>1.0646066264400003</c:v>
                </c:pt>
                <c:pt idx="5">
                  <c:v>4.5082170441000011</c:v>
                </c:pt>
                <c:pt idx="6">
                  <c:v>2.0167913115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9-49DB-984D-ABE2802EC504}"/>
            </c:ext>
          </c:extLst>
        </c:ser>
        <c:ser>
          <c:idx val="1"/>
          <c:order val="1"/>
          <c:tx>
            <c:strRef>
              <c:f>'2011'!$AN$32:$AN$36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'2011'!$AP$35:$AV$35</c:f>
              <c:numCache>
                <c:formatCode>0.0</c:formatCode>
                <c:ptCount val="7"/>
                <c:pt idx="0">
                  <c:v>0.86373745164000015</c:v>
                </c:pt>
                <c:pt idx="1">
                  <c:v>6.0260752440000003</c:v>
                </c:pt>
                <c:pt idx="2">
                  <c:v>1.3542470172000003</c:v>
                </c:pt>
                <c:pt idx="3">
                  <c:v>1.2135845977500002</c:v>
                </c:pt>
                <c:pt idx="4">
                  <c:v>0.56243368944000005</c:v>
                </c:pt>
                <c:pt idx="5">
                  <c:v>0.25918603200000007</c:v>
                </c:pt>
                <c:pt idx="6">
                  <c:v>1.0756220328000001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9-49DB-984D-ABE2802EC504}"/>
            </c:ext>
          </c:extLst>
        </c:ser>
        <c:ser>
          <c:idx val="2"/>
          <c:order val="2"/>
          <c:tx>
            <c:strRef>
              <c:f>'2011'!$AN$37:$AN$41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'2011'!$AP$40:$AV$40</c:f>
              <c:numCache>
                <c:formatCode>0.0</c:formatCode>
                <c:ptCount val="7"/>
                <c:pt idx="0">
                  <c:v>1.3006279068300002</c:v>
                </c:pt>
                <c:pt idx="1">
                  <c:v>3.3645586779000003</c:v>
                </c:pt>
                <c:pt idx="2">
                  <c:v>1.3267085013</c:v>
                </c:pt>
                <c:pt idx="3">
                  <c:v>1.9283440780800001</c:v>
                </c:pt>
                <c:pt idx="4">
                  <c:v>0.79510715025000023</c:v>
                </c:pt>
                <c:pt idx="5">
                  <c:v>0.33046219080000006</c:v>
                </c:pt>
                <c:pt idx="6">
                  <c:v>2.6890550819999999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9-49DB-984D-ABE2802EC504}"/>
            </c:ext>
          </c:extLst>
        </c:ser>
        <c:ser>
          <c:idx val="3"/>
          <c:order val="3"/>
          <c:tx>
            <c:strRef>
              <c:f>'2011'!$AN$42:$AN$46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'2011'!$AP$45:$AV$45</c:f>
              <c:numCache>
                <c:formatCode>0.0</c:formatCode>
                <c:ptCount val="7"/>
                <c:pt idx="0">
                  <c:v>14.998231718400001</c:v>
                </c:pt>
                <c:pt idx="1">
                  <c:v>2.1626914486800004</c:v>
                </c:pt>
                <c:pt idx="2">
                  <c:v>0.20248908750000005</c:v>
                </c:pt>
                <c:pt idx="3">
                  <c:v>0.98425895652000017</c:v>
                </c:pt>
                <c:pt idx="4">
                  <c:v>0.77836805235000017</c:v>
                </c:pt>
                <c:pt idx="5">
                  <c:v>0.49569328620000003</c:v>
                </c:pt>
                <c:pt idx="6">
                  <c:v>5.3781101639999997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99-49DB-984D-ABE2802E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022272"/>
        <c:axId val="92023808"/>
      </c:lineChart>
      <c:dateAx>
        <c:axId val="92022272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2023808"/>
        <c:crosses val="autoZero"/>
        <c:auto val="1"/>
        <c:lblOffset val="100"/>
        <c:baseTimeUnit val="days"/>
      </c:dateAx>
      <c:valAx>
        <c:axId val="9202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TP pounds/month</a:t>
                </a:r>
              </a:p>
            </c:rich>
          </c:tx>
          <c:layout>
            <c:manualLayout>
              <c:xMode val="edge"/>
              <c:yMode val="edge"/>
              <c:x val="0.18108490923240891"/>
              <c:y val="0.20013063435563705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20222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/>
              <a:t>Nitrate/Nitrite as N, dissolved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5930566840496614"/>
          <c:y val="3.26975476839252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691032288882175"/>
          <c:y val="0.1201727849413942"/>
          <c:w val="0.65375840215096492"/>
          <c:h val="0.43307744570076512"/>
        </c:manualLayout>
      </c:layout>
      <c:lineChart>
        <c:grouping val="standard"/>
        <c:varyColors val="0"/>
        <c:ser>
          <c:idx val="0"/>
          <c:order val="0"/>
          <c:tx>
            <c:strRef>
              <c:f>'2011'!$AN$27:$AN$31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'2011'!$AP$28:$AV$28</c:f>
              <c:numCache>
                <c:formatCode>0.0</c:formatCode>
                <c:ptCount val="7"/>
                <c:pt idx="0">
                  <c:v>19.655048754180001</c:v>
                </c:pt>
                <c:pt idx="1">
                  <c:v>31.531438714230006</c:v>
                </c:pt>
                <c:pt idx="2">
                  <c:v>21.392567116200002</c:v>
                </c:pt>
                <c:pt idx="3">
                  <c:v>15.908838644160001</c:v>
                </c:pt>
                <c:pt idx="4">
                  <c:v>17.566009336260002</c:v>
                </c:pt>
                <c:pt idx="5">
                  <c:v>5.4769248387000005</c:v>
                </c:pt>
                <c:pt idx="6">
                  <c:v>38.453487672600005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0-4B5F-95D7-A58BEECFEA94}"/>
            </c:ext>
          </c:extLst>
        </c:ser>
        <c:ser>
          <c:idx val="1"/>
          <c:order val="1"/>
          <c:tx>
            <c:strRef>
              <c:f>'2011'!$AN$32:$AN$36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'2011'!$AP$33:$AV$33</c:f>
              <c:numCache>
                <c:formatCode>0.0</c:formatCode>
                <c:ptCount val="7"/>
                <c:pt idx="0">
                  <c:v>10.364849419680002</c:v>
                </c:pt>
                <c:pt idx="1">
                  <c:v>19.283440780800003</c:v>
                </c:pt>
                <c:pt idx="2">
                  <c:v>4.9180549572000007</c:v>
                </c:pt>
                <c:pt idx="3">
                  <c:v>6.4077266761200002</c:v>
                </c:pt>
                <c:pt idx="4">
                  <c:v>6.1867705838400004</c:v>
                </c:pt>
                <c:pt idx="5">
                  <c:v>1.7171074620000002</c:v>
                </c:pt>
                <c:pt idx="6">
                  <c:v>24.604854000300001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0-4B5F-95D7-A58BEECFEA94}"/>
            </c:ext>
          </c:extLst>
        </c:ser>
        <c:ser>
          <c:idx val="2"/>
          <c:order val="2"/>
          <c:tx>
            <c:strRef>
              <c:f>'2011'!$AN$37:$AN$41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'2011'!$AP$38:$AV$38</c:f>
              <c:numCache>
                <c:formatCode>0.0</c:formatCode>
                <c:ptCount val="7"/>
                <c:pt idx="0">
                  <c:v>17.77524806001</c:v>
                </c:pt>
                <c:pt idx="1">
                  <c:v>14.010624942300002</c:v>
                </c:pt>
                <c:pt idx="2">
                  <c:v>4.7965615047000005</c:v>
                </c:pt>
                <c:pt idx="3">
                  <c:v>6.3742484803200004</c:v>
                </c:pt>
                <c:pt idx="4">
                  <c:v>3.6574928911500004</c:v>
                </c:pt>
                <c:pt idx="5">
                  <c:v>1.0885813344000002</c:v>
                </c:pt>
                <c:pt idx="6">
                  <c:v>45.310578131700005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0-4B5F-95D7-A58BEECFEA94}"/>
            </c:ext>
          </c:extLst>
        </c:ser>
        <c:ser>
          <c:idx val="3"/>
          <c:order val="3"/>
          <c:tx>
            <c:strRef>
              <c:f>'2011'!$AN$42:$AN$46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cat>
            <c:numRef>
              <c:f>'2011'!$AP$26:$AV$26</c:f>
              <c:numCache>
                <c:formatCode>[$-409]d\-mmm;@</c:formatCode>
                <c:ptCount val="7"/>
                <c:pt idx="0">
                  <c:v>40630</c:v>
                </c:pt>
                <c:pt idx="1">
                  <c:v>40686</c:v>
                </c:pt>
                <c:pt idx="2">
                  <c:v>40710</c:v>
                </c:pt>
                <c:pt idx="3">
                  <c:v>40749</c:v>
                </c:pt>
                <c:pt idx="4">
                  <c:v>40778</c:v>
                </c:pt>
                <c:pt idx="5">
                  <c:v>40812</c:v>
                </c:pt>
                <c:pt idx="6">
                  <c:v>40875</c:v>
                </c:pt>
              </c:numCache>
            </c:numRef>
          </c:cat>
          <c:val>
            <c:numRef>
              <c:f>'2011'!$AP$43:$AV$43</c:f>
              <c:numCache>
                <c:formatCode>0.0</c:formatCode>
                <c:ptCount val="7"/>
                <c:pt idx="0">
                  <c:v>3.2339937142799999</c:v>
                </c:pt>
                <c:pt idx="1">
                  <c:v>8.3327229346200014</c:v>
                </c:pt>
                <c:pt idx="2">
                  <c:v>1.6199127000000004E-2</c:v>
                </c:pt>
                <c:pt idx="3">
                  <c:v>0.42182526708000001</c:v>
                </c:pt>
                <c:pt idx="4">
                  <c:v>9.2065038450000025E-2</c:v>
                </c:pt>
                <c:pt idx="5">
                  <c:v>0.1166337144</c:v>
                </c:pt>
                <c:pt idx="6">
                  <c:v>16.4032360002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0-4B5F-95D7-A58BEECFE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075520"/>
        <c:axId val="92077056"/>
      </c:lineChart>
      <c:dateAx>
        <c:axId val="92075520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2077056"/>
        <c:crosses val="autoZero"/>
        <c:auto val="1"/>
        <c:lblOffset val="100"/>
        <c:baseTimeUnit val="days"/>
      </c:dateAx>
      <c:valAx>
        <c:axId val="9207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NO3-NO2, pounds/month</a:t>
                </a:r>
              </a:p>
            </c:rich>
          </c:tx>
          <c:layout>
            <c:manualLayout>
              <c:xMode val="edge"/>
              <c:yMode val="edge"/>
              <c:x val="0.19863569466462283"/>
              <c:y val="0.14220374453193732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920755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Flow Estimates 2012</a:t>
            </a:r>
          </a:p>
        </c:rich>
      </c:tx>
      <c:layout>
        <c:manualLayout>
          <c:xMode val="edge"/>
          <c:yMode val="edge"/>
          <c:x val="0.36279304388630879"/>
          <c:y val="2.233630335681724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75048819583385"/>
          <c:y val="0.12157583920430999"/>
          <c:w val="0.85220524725245994"/>
          <c:h val="0.69697023069488417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'2012'!$P$7</c:f>
              <c:strCache>
                <c:ptCount val="1"/>
                <c:pt idx="0">
                  <c:v>Site 54 - Kerr</c:v>
                </c:pt>
              </c:strCache>
            </c:strRef>
          </c:tx>
          <c:spPr>
            <a:ln w="63500">
              <a:solidFill>
                <a:srgbClr val="FF0000"/>
              </a:solidFill>
            </a:ln>
          </c:spPr>
          <c:invertIfNegative val="0"/>
          <c:cat>
            <c:numRef>
              <c:f>'2012'!$Q$4:$AB$4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'2012'!$Q$7:$AB$7</c:f>
              <c:numCache>
                <c:formatCode>0.00</c:formatCode>
                <c:ptCount val="12"/>
                <c:pt idx="0">
                  <c:v>0.3</c:v>
                </c:pt>
                <c:pt idx="1">
                  <c:v>0.31</c:v>
                </c:pt>
                <c:pt idx="2">
                  <c:v>0.25</c:v>
                </c:pt>
                <c:pt idx="3">
                  <c:v>0.23</c:v>
                </c:pt>
                <c:pt idx="4">
                  <c:v>0.28999999999999998</c:v>
                </c:pt>
                <c:pt idx="5">
                  <c:v>0.01</c:v>
                </c:pt>
                <c:pt idx="6">
                  <c:v>0.05</c:v>
                </c:pt>
                <c:pt idx="7">
                  <c:v>0</c:v>
                </c:pt>
                <c:pt idx="8">
                  <c:v>0.05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0-40C0-B170-28A5F15F50D1}"/>
            </c:ext>
          </c:extLst>
        </c:ser>
        <c:ser>
          <c:idx val="3"/>
          <c:order val="3"/>
          <c:tx>
            <c:strRef>
              <c:f>'2012'!$P$8</c:f>
              <c:strCache>
                <c:ptCount val="1"/>
                <c:pt idx="0">
                  <c:v>Site 55 - Swede</c:v>
                </c:pt>
              </c:strCache>
            </c:strRef>
          </c:tx>
          <c:spPr>
            <a:ln w="63500">
              <a:solidFill>
                <a:srgbClr val="00B050"/>
              </a:solidFill>
            </a:ln>
          </c:spPr>
          <c:invertIfNegative val="0"/>
          <c:cat>
            <c:numRef>
              <c:f>'2012'!$Q$4:$AB$4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'2012'!$Q$8:$AB$8</c:f>
              <c:numCache>
                <c:formatCode>0.00</c:formatCode>
                <c:ptCount val="12"/>
                <c:pt idx="0">
                  <c:v>0.15</c:v>
                </c:pt>
                <c:pt idx="1">
                  <c:v>0.18</c:v>
                </c:pt>
                <c:pt idx="2">
                  <c:v>0.34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7.0000000000000007E-2</c:v>
                </c:pt>
                <c:pt idx="10">
                  <c:v>0.14000000000000001</c:v>
                </c:pt>
                <c:pt idx="1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0-40C0-B170-28A5F15F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59360"/>
        <c:axId val="92169344"/>
      </c:barChart>
      <c:lineChart>
        <c:grouping val="standard"/>
        <c:varyColors val="0"/>
        <c:ser>
          <c:idx val="0"/>
          <c:order val="0"/>
          <c:tx>
            <c:strRef>
              <c:f>'2012'!$P$5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'2012'!$Q$4:$AB$4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'2012'!$Q$5:$AB$5</c:f>
              <c:numCache>
                <c:formatCode>0.00</c:formatCode>
                <c:ptCount val="12"/>
                <c:pt idx="0">
                  <c:v>0.7</c:v>
                </c:pt>
                <c:pt idx="1">
                  <c:v>0.8</c:v>
                </c:pt>
                <c:pt idx="2">
                  <c:v>0.81</c:v>
                </c:pt>
                <c:pt idx="3">
                  <c:v>0.62</c:v>
                </c:pt>
                <c:pt idx="4">
                  <c:v>0.91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0.43</c:v>
                </c:pt>
                <c:pt idx="10">
                  <c:v>0.36</c:v>
                </c:pt>
                <c:pt idx="11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0-40C0-B170-28A5F15F50D1}"/>
            </c:ext>
          </c:extLst>
        </c:ser>
        <c:ser>
          <c:idx val="1"/>
          <c:order val="1"/>
          <c:tx>
            <c:strRef>
              <c:f>'2012'!$P$6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cat>
            <c:numRef>
              <c:f>'2012'!$Q$4:$AB$4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'2012'!$Q$6:$AB$6</c:f>
              <c:numCache>
                <c:formatCode>0.00</c:formatCode>
                <c:ptCount val="12"/>
                <c:pt idx="0">
                  <c:v>0.45</c:v>
                </c:pt>
                <c:pt idx="1">
                  <c:v>0.57999999999999996</c:v>
                </c:pt>
                <c:pt idx="2">
                  <c:v>0.65</c:v>
                </c:pt>
                <c:pt idx="3">
                  <c:v>0.4</c:v>
                </c:pt>
                <c:pt idx="4">
                  <c:v>0.54</c:v>
                </c:pt>
                <c:pt idx="5">
                  <c:v>0.03</c:v>
                </c:pt>
                <c:pt idx="6">
                  <c:v>0.05</c:v>
                </c:pt>
                <c:pt idx="7">
                  <c:v>0</c:v>
                </c:pt>
                <c:pt idx="8">
                  <c:v>0.05</c:v>
                </c:pt>
                <c:pt idx="9">
                  <c:v>0.16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B0-40C0-B170-28A5F15F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59360"/>
        <c:axId val="92169344"/>
      </c:lineChart>
      <c:dateAx>
        <c:axId val="92159360"/>
        <c:scaling>
          <c:orientation val="minMax"/>
        </c:scaling>
        <c:delete val="0"/>
        <c:axPos val="b"/>
        <c:minorGridlines/>
        <c:numFmt formatCode="[$-409]d\-mmm\-yy;@" sourceLinked="0"/>
        <c:majorTickMark val="out"/>
        <c:minorTickMark val="none"/>
        <c:tickLblPos val="nextTo"/>
        <c:crossAx val="92169344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9216934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Flow CFS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92159360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>
        <c:manualLayout>
          <c:xMode val="edge"/>
          <c:yMode val="edge"/>
          <c:x val="0.66153883869853269"/>
          <c:y val="0.12109856333747755"/>
          <c:w val="0.29505976095617531"/>
          <c:h val="0.27747370982600938"/>
        </c:manualLayout>
      </c:layout>
      <c:overlay val="0"/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Flow Kerr/ Swede Gulch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49941600317276"/>
          <c:y val="0.1532880111297564"/>
          <c:w val="0.82850058399682958"/>
          <c:h val="0.44024066663798178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'2012'!$P$15</c:f>
              <c:strCache>
                <c:ptCount val="1"/>
                <c:pt idx="0">
                  <c:v>Site 54 - Kerr</c:v>
                </c:pt>
              </c:strCache>
            </c:strRef>
          </c:tx>
          <c:spPr>
            <a:solidFill>
              <a:srgbClr val="00B050"/>
            </a:solidFill>
            <a:ln w="63500">
              <a:solidFill>
                <a:srgbClr val="FF0000"/>
              </a:solidFill>
            </a:ln>
            <a:scene3d>
              <a:camera prst="orthographicFront"/>
              <a:lightRig rig="threePt" dir="t"/>
            </a:scene3d>
            <a:sp3d>
              <a:bevelT w="0" h="0"/>
            </a:sp3d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 w="63500">
                <a:solidFill>
                  <a:srgbClr val="FF0000"/>
                </a:solidFill>
                <a:miter lim="800000"/>
              </a:ln>
              <a:scene3d>
                <a:camera prst="orthographicFront"/>
                <a:lightRig rig="threePt" dir="t"/>
              </a:scene3d>
              <a:sp3d>
                <a:bevelT w="0" h="0"/>
              </a:sp3d>
            </c:spPr>
            <c:extLst>
              <c:ext xmlns:c16="http://schemas.microsoft.com/office/drawing/2014/chart" uri="{C3380CC4-5D6E-409C-BE32-E72D297353CC}">
                <c16:uniqueId val="{00000000-5D3F-46D1-A52B-A4FB3CE889B5}"/>
              </c:ext>
            </c:extLst>
          </c:dPt>
          <c:cat>
            <c:numRef>
              <c:f>'2012'!$Q$12:$AB$12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'2012'!$Q$15:$AB$15</c:f>
              <c:numCache>
                <c:formatCode>0</c:formatCode>
                <c:ptCount val="12"/>
                <c:pt idx="0">
                  <c:v>18.4419</c:v>
                </c:pt>
                <c:pt idx="1">
                  <c:v>17.212440000000001</c:v>
                </c:pt>
                <c:pt idx="2">
                  <c:v>15.368250000000002</c:v>
                </c:pt>
                <c:pt idx="3">
                  <c:v>13.682700000000002</c:v>
                </c:pt>
                <c:pt idx="4">
                  <c:v>17.827169999999999</c:v>
                </c:pt>
                <c:pt idx="5">
                  <c:v>0.59489999999999998</c:v>
                </c:pt>
                <c:pt idx="6">
                  <c:v>3.0736500000000007</c:v>
                </c:pt>
                <c:pt idx="7">
                  <c:v>0</c:v>
                </c:pt>
                <c:pt idx="8">
                  <c:v>2.9745000000000004</c:v>
                </c:pt>
                <c:pt idx="9">
                  <c:v>3.68838</c:v>
                </c:pt>
                <c:pt idx="10">
                  <c:v>4.1643000000000008</c:v>
                </c:pt>
                <c:pt idx="11">
                  <c:v>8.6062200000000004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F-46D1-A52B-A4FB3CE889B5}"/>
            </c:ext>
          </c:extLst>
        </c:ser>
        <c:ser>
          <c:idx val="3"/>
          <c:order val="3"/>
          <c:tx>
            <c:strRef>
              <c:f>'2012'!$P$16</c:f>
              <c:strCache>
                <c:ptCount val="1"/>
                <c:pt idx="0">
                  <c:v>Site 55 - Swede</c:v>
                </c:pt>
              </c:strCache>
            </c:strRef>
          </c:tx>
          <c:spPr>
            <a:solidFill>
              <a:srgbClr val="FF0000"/>
            </a:solidFill>
            <a:ln w="63500">
              <a:solidFill>
                <a:srgbClr val="00B050"/>
              </a:solidFill>
              <a:miter lim="800000"/>
            </a:ln>
          </c:spPr>
          <c:invertIfNegative val="0"/>
          <c:cat>
            <c:numRef>
              <c:f>'2012'!$Q$12:$AB$12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'2012'!$Q$16:$AB$16</c:f>
              <c:numCache>
                <c:formatCode>0</c:formatCode>
                <c:ptCount val="12"/>
                <c:pt idx="0">
                  <c:v>9.2209500000000002</c:v>
                </c:pt>
                <c:pt idx="1">
                  <c:v>9.9943200000000001</c:v>
                </c:pt>
                <c:pt idx="2">
                  <c:v>20.900820000000003</c:v>
                </c:pt>
                <c:pt idx="3">
                  <c:v>8.3286000000000016</c:v>
                </c:pt>
                <c:pt idx="4">
                  <c:v>8.6062200000000004</c:v>
                </c:pt>
                <c:pt idx="5">
                  <c:v>0</c:v>
                </c:pt>
                <c:pt idx="6">
                  <c:v>0.61473</c:v>
                </c:pt>
                <c:pt idx="7">
                  <c:v>0</c:v>
                </c:pt>
                <c:pt idx="8">
                  <c:v>0.59489999999999998</c:v>
                </c:pt>
                <c:pt idx="9">
                  <c:v>4.3031100000000002</c:v>
                </c:pt>
                <c:pt idx="10">
                  <c:v>8.3286000000000016</c:v>
                </c:pt>
                <c:pt idx="11">
                  <c:v>0.61473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F-46D1-A52B-A4FB3CE88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119040"/>
        <c:axId val="92120576"/>
      </c:barChart>
      <c:lineChart>
        <c:grouping val="standard"/>
        <c:varyColors val="0"/>
        <c:ser>
          <c:idx val="0"/>
          <c:order val="0"/>
          <c:tx>
            <c:strRef>
              <c:f>'2012'!$P$13</c:f>
              <c:strCache>
                <c:ptCount val="1"/>
                <c:pt idx="0">
                  <c:v>Site 52 - Confluence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'2012'!$Q$12:$AB$12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'2012'!$Q$13:$AB$13</c:f>
              <c:numCache>
                <c:formatCode>0</c:formatCode>
                <c:ptCount val="12"/>
                <c:pt idx="0">
                  <c:v>43.031099999999995</c:v>
                </c:pt>
                <c:pt idx="1">
                  <c:v>44.419200000000004</c:v>
                </c:pt>
                <c:pt idx="2">
                  <c:v>49.793130000000005</c:v>
                </c:pt>
                <c:pt idx="3">
                  <c:v>36.883800000000001</c:v>
                </c:pt>
                <c:pt idx="4">
                  <c:v>55.940430000000006</c:v>
                </c:pt>
                <c:pt idx="5">
                  <c:v>5.9490000000000007</c:v>
                </c:pt>
                <c:pt idx="6">
                  <c:v>6.1473000000000013</c:v>
                </c:pt>
                <c:pt idx="7">
                  <c:v>6.1473000000000013</c:v>
                </c:pt>
                <c:pt idx="8">
                  <c:v>6.5439000000000007</c:v>
                </c:pt>
                <c:pt idx="9">
                  <c:v>26.433390000000003</c:v>
                </c:pt>
                <c:pt idx="10">
                  <c:v>21.416399999999999</c:v>
                </c:pt>
                <c:pt idx="11">
                  <c:v>17.212440000000001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F-46D1-A52B-A4FB3CE889B5}"/>
            </c:ext>
          </c:extLst>
        </c:ser>
        <c:ser>
          <c:idx val="1"/>
          <c:order val="1"/>
          <c:tx>
            <c:strRef>
              <c:f>'2012'!$P$14</c:f>
              <c:strCache>
                <c:ptCount val="1"/>
                <c:pt idx="0">
                  <c:v>Site 53 - Riefenberg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'2012'!$Q$12:$AB$12</c:f>
              <c:numCache>
                <c:formatCode>[$-409]d\-mmm;@</c:formatCode>
                <c:ptCount val="12"/>
                <c:pt idx="0">
                  <c:v>40931</c:v>
                </c:pt>
                <c:pt idx="1">
                  <c:v>40966</c:v>
                </c:pt>
                <c:pt idx="2">
                  <c:v>40994</c:v>
                </c:pt>
                <c:pt idx="3">
                  <c:v>41022</c:v>
                </c:pt>
                <c:pt idx="4">
                  <c:v>41052</c:v>
                </c:pt>
                <c:pt idx="5">
                  <c:v>41086</c:v>
                </c:pt>
                <c:pt idx="6">
                  <c:v>41114</c:v>
                </c:pt>
                <c:pt idx="7">
                  <c:v>41148</c:v>
                </c:pt>
                <c:pt idx="8">
                  <c:v>41177</c:v>
                </c:pt>
                <c:pt idx="9">
                  <c:v>41204</c:v>
                </c:pt>
                <c:pt idx="10">
                  <c:v>41241</c:v>
                </c:pt>
                <c:pt idx="11">
                  <c:v>41255</c:v>
                </c:pt>
              </c:numCache>
            </c:numRef>
          </c:cat>
          <c:val>
            <c:numRef>
              <c:f>'2012'!$Q$14:$AB$14</c:f>
              <c:numCache>
                <c:formatCode>0</c:formatCode>
                <c:ptCount val="12"/>
                <c:pt idx="0">
                  <c:v>27.662850000000002</c:v>
                </c:pt>
                <c:pt idx="1">
                  <c:v>32.203919999999997</c:v>
                </c:pt>
                <c:pt idx="2">
                  <c:v>39.957450000000001</c:v>
                </c:pt>
                <c:pt idx="3">
                  <c:v>23.796000000000003</c:v>
                </c:pt>
                <c:pt idx="4">
                  <c:v>33.195420000000006</c:v>
                </c:pt>
                <c:pt idx="5">
                  <c:v>1.7847</c:v>
                </c:pt>
                <c:pt idx="6">
                  <c:v>3.0736500000000007</c:v>
                </c:pt>
                <c:pt idx="7">
                  <c:v>0</c:v>
                </c:pt>
                <c:pt idx="8">
                  <c:v>2.9745000000000004</c:v>
                </c:pt>
                <c:pt idx="9">
                  <c:v>9.83568</c:v>
                </c:pt>
                <c:pt idx="10">
                  <c:v>11.898000000000001</c:v>
                </c:pt>
                <c:pt idx="11">
                  <c:v>12.294600000000003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F-46D1-A52B-A4FB3CE88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9040"/>
        <c:axId val="92120576"/>
      </c:lineChart>
      <c:dateAx>
        <c:axId val="92119040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spPr>
          <a:ln w="22225"/>
        </c:spPr>
        <c:crossAx val="92120576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921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Ac-ft/month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92119040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Nitrogen Kerr/ Swede Gulch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'2012'!$AP$4:$AP$7</c:f>
              <c:strCache>
                <c:ptCount val="1"/>
                <c:pt idx="0">
                  <c:v>Site 52 - Confluence</c:v>
                </c:pt>
              </c:strCache>
            </c:strRef>
          </c:tx>
          <c:marker>
            <c:symbol val="none"/>
          </c:marker>
          <c:cat>
            <c:numRef>
              <c:f>'2012'!$AR$3:$AX$3</c:f>
              <c:numCache>
                <c:formatCode>[$-409]d\-mmm;@</c:formatCode>
                <c:ptCount val="7"/>
                <c:pt idx="0">
                  <c:v>41022</c:v>
                </c:pt>
                <c:pt idx="1">
                  <c:v>41052</c:v>
                </c:pt>
                <c:pt idx="2">
                  <c:v>41086</c:v>
                </c:pt>
                <c:pt idx="3">
                  <c:v>41114</c:v>
                </c:pt>
                <c:pt idx="4">
                  <c:v>41148</c:v>
                </c:pt>
                <c:pt idx="5">
                  <c:v>41177</c:v>
                </c:pt>
                <c:pt idx="6">
                  <c:v>41204</c:v>
                </c:pt>
              </c:numCache>
            </c:numRef>
          </c:cat>
          <c:val>
            <c:numRef>
              <c:f>'2012'!$AR$4:$AX$4</c:f>
              <c:numCache>
                <c:formatCode>General</c:formatCode>
                <c:ptCount val="7"/>
                <c:pt idx="0">
                  <c:v>318</c:v>
                </c:pt>
                <c:pt idx="1">
                  <c:v>308</c:v>
                </c:pt>
                <c:pt idx="2">
                  <c:v>730</c:v>
                </c:pt>
                <c:pt idx="3">
                  <c:v>790</c:v>
                </c:pt>
                <c:pt idx="4">
                  <c:v>698</c:v>
                </c:pt>
                <c:pt idx="5">
                  <c:v>325</c:v>
                </c:pt>
                <c:pt idx="6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C-440B-A8EA-3405F9D4D670}"/>
            </c:ext>
          </c:extLst>
        </c:ser>
        <c:ser>
          <c:idx val="1"/>
          <c:order val="1"/>
          <c:tx>
            <c:strRef>
              <c:f>'2012'!$AP$8:$AP$11</c:f>
              <c:strCache>
                <c:ptCount val="1"/>
                <c:pt idx="0">
                  <c:v>Site 53 - Riefenberg</c:v>
                </c:pt>
              </c:strCache>
            </c:strRef>
          </c:tx>
          <c:marker>
            <c:symbol val="none"/>
          </c:marker>
          <c:val>
            <c:numRef>
              <c:f>'2012'!$AR$8:$AX$8</c:f>
              <c:numCache>
                <c:formatCode>General</c:formatCode>
                <c:ptCount val="7"/>
                <c:pt idx="0">
                  <c:v>223</c:v>
                </c:pt>
                <c:pt idx="1">
                  <c:v>305</c:v>
                </c:pt>
                <c:pt idx="2">
                  <c:v>367</c:v>
                </c:pt>
                <c:pt idx="3">
                  <c:v>235</c:v>
                </c:pt>
                <c:pt idx="4">
                  <c:v>0</c:v>
                </c:pt>
                <c:pt idx="5">
                  <c:v>147</c:v>
                </c:pt>
                <c:pt idx="6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C-440B-A8EA-3405F9D4D670}"/>
            </c:ext>
          </c:extLst>
        </c:ser>
        <c:ser>
          <c:idx val="2"/>
          <c:order val="2"/>
          <c:tx>
            <c:strRef>
              <c:f>'2012'!$AP$12:$AP$15</c:f>
              <c:strCache>
                <c:ptCount val="1"/>
                <c:pt idx="0">
                  <c:v>Site 54 - Kerr</c:v>
                </c:pt>
              </c:strCache>
            </c:strRef>
          </c:tx>
          <c:marker>
            <c:symbol val="none"/>
          </c:marker>
          <c:val>
            <c:numRef>
              <c:f>'2012'!$AR$12:$AX$12</c:f>
              <c:numCache>
                <c:formatCode>General</c:formatCode>
                <c:ptCount val="7"/>
                <c:pt idx="0">
                  <c:v>448</c:v>
                </c:pt>
                <c:pt idx="1">
                  <c:v>668</c:v>
                </c:pt>
                <c:pt idx="2">
                  <c:v>1007</c:v>
                </c:pt>
                <c:pt idx="3">
                  <c:v>217</c:v>
                </c:pt>
                <c:pt idx="4">
                  <c:v>0</c:v>
                </c:pt>
                <c:pt idx="5">
                  <c:v>3</c:v>
                </c:pt>
                <c:pt idx="6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FC-440B-A8EA-3405F9D4D670}"/>
            </c:ext>
          </c:extLst>
        </c:ser>
        <c:ser>
          <c:idx val="3"/>
          <c:order val="3"/>
          <c:tx>
            <c:strRef>
              <c:f>'2012'!$AP$16:$AP$19</c:f>
              <c:strCache>
                <c:ptCount val="1"/>
                <c:pt idx="0">
                  <c:v>Site 55 - Swede</c:v>
                </c:pt>
              </c:strCache>
            </c:strRef>
          </c:tx>
          <c:marker>
            <c:symbol val="none"/>
          </c:marker>
          <c:val>
            <c:numRef>
              <c:f>'2012'!$AR$16:$AX$16</c:f>
              <c:numCache>
                <c:formatCode>General</c:formatCode>
                <c:ptCount val="7"/>
                <c:pt idx="0">
                  <c:v>257</c:v>
                </c:pt>
                <c:pt idx="1">
                  <c:v>394</c:v>
                </c:pt>
                <c:pt idx="2">
                  <c:v>0</c:v>
                </c:pt>
                <c:pt idx="3">
                  <c:v>251</c:v>
                </c:pt>
                <c:pt idx="4">
                  <c:v>0</c:v>
                </c:pt>
                <c:pt idx="5">
                  <c:v>81</c:v>
                </c:pt>
                <c:pt idx="6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FC-440B-A8EA-3405F9D4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087424"/>
        <c:axId val="92088960"/>
      </c:lineChart>
      <c:dateAx>
        <c:axId val="92087424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crossAx val="92088960"/>
        <c:crosses val="autoZero"/>
        <c:auto val="1"/>
        <c:lblOffset val="100"/>
        <c:baseTimeUnit val="days"/>
      </c:dateAx>
      <c:valAx>
        <c:axId val="9208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Nitrogen, ug/l</a:t>
                </a:r>
              </a:p>
            </c:rich>
          </c:tx>
          <c:layout>
            <c:manualLayout>
              <c:xMode val="edge"/>
              <c:yMode val="edge"/>
              <c:x val="0.10726072607260954"/>
              <c:y val="0.1523491581096254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2087424"/>
        <c:crosses val="autoZero"/>
        <c:crossBetween val="between"/>
      </c:valAx>
      <c:dTable>
        <c:showHorzBorder val="1"/>
        <c:showVertBorder val="1"/>
        <c:showOutline val="1"/>
        <c:showKeys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76198</xdr:colOff>
      <xdr:row>12</xdr:row>
      <xdr:rowOff>133350</xdr:rowOff>
    </xdr:from>
    <xdr:to>
      <xdr:col>26</xdr:col>
      <xdr:colOff>447674</xdr:colOff>
      <xdr:row>27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365759</xdr:colOff>
      <xdr:row>114</xdr:row>
      <xdr:rowOff>243839</xdr:rowOff>
    </xdr:from>
    <xdr:to>
      <xdr:col>36</xdr:col>
      <xdr:colOff>481965</xdr:colOff>
      <xdr:row>138</xdr:row>
      <xdr:rowOff>114299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314325</xdr:colOff>
      <xdr:row>51</xdr:row>
      <xdr:rowOff>85725</xdr:rowOff>
    </xdr:from>
    <xdr:to>
      <xdr:col>27</xdr:col>
      <xdr:colOff>247650</xdr:colOff>
      <xdr:row>68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497204</xdr:colOff>
      <xdr:row>11</xdr:row>
      <xdr:rowOff>85725</xdr:rowOff>
    </xdr:from>
    <xdr:to>
      <xdr:col>56</xdr:col>
      <xdr:colOff>209550</xdr:colOff>
      <xdr:row>27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565784</xdr:colOff>
      <xdr:row>28</xdr:row>
      <xdr:rowOff>100965</xdr:rowOff>
    </xdr:from>
    <xdr:to>
      <xdr:col>56</xdr:col>
      <xdr:colOff>190500</xdr:colOff>
      <xdr:row>43</xdr:row>
      <xdr:rowOff>238125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495300</xdr:colOff>
      <xdr:row>44</xdr:row>
      <xdr:rowOff>19049</xdr:rowOff>
    </xdr:from>
    <xdr:to>
      <xdr:col>56</xdr:col>
      <xdr:colOff>219075</xdr:colOff>
      <xdr:row>61</xdr:row>
      <xdr:rowOff>9524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30</xdr:row>
      <xdr:rowOff>0</xdr:rowOff>
    </xdr:from>
    <xdr:to>
      <xdr:col>26</xdr:col>
      <xdr:colOff>485775</xdr:colOff>
      <xdr:row>44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57149</xdr:colOff>
      <xdr:row>46</xdr:row>
      <xdr:rowOff>85725</xdr:rowOff>
    </xdr:from>
    <xdr:to>
      <xdr:col>27</xdr:col>
      <xdr:colOff>85725</xdr:colOff>
      <xdr:row>64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142875</xdr:colOff>
      <xdr:row>21</xdr:row>
      <xdr:rowOff>180975</xdr:rowOff>
    </xdr:from>
    <xdr:to>
      <xdr:col>51</xdr:col>
      <xdr:colOff>0</xdr:colOff>
      <xdr:row>38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152400</xdr:colOff>
      <xdr:row>39</xdr:row>
      <xdr:rowOff>123824</xdr:rowOff>
    </xdr:from>
    <xdr:to>
      <xdr:col>51</xdr:col>
      <xdr:colOff>0</xdr:colOff>
      <xdr:row>60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66675</xdr:colOff>
      <xdr:row>0</xdr:row>
      <xdr:rowOff>180975</xdr:rowOff>
    </xdr:from>
    <xdr:to>
      <xdr:col>39</xdr:col>
      <xdr:colOff>438149</xdr:colOff>
      <xdr:row>10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828675</xdr:colOff>
      <xdr:row>21</xdr:row>
      <xdr:rowOff>28575</xdr:rowOff>
    </xdr:from>
    <xdr:to>
      <xdr:col>60</xdr:col>
      <xdr:colOff>552450</xdr:colOff>
      <xdr:row>37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885824</xdr:colOff>
      <xdr:row>40</xdr:row>
      <xdr:rowOff>47624</xdr:rowOff>
    </xdr:from>
    <xdr:to>
      <xdr:col>61</xdr:col>
      <xdr:colOff>85724</xdr:colOff>
      <xdr:row>58</xdr:row>
      <xdr:rowOff>133349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390524</xdr:colOff>
      <xdr:row>18</xdr:row>
      <xdr:rowOff>104775</xdr:rowOff>
    </xdr:from>
    <xdr:to>
      <xdr:col>28</xdr:col>
      <xdr:colOff>57149</xdr:colOff>
      <xdr:row>43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38101</xdr:colOff>
      <xdr:row>38</xdr:row>
      <xdr:rowOff>28574</xdr:rowOff>
    </xdr:from>
    <xdr:to>
      <xdr:col>46</xdr:col>
      <xdr:colOff>257176</xdr:colOff>
      <xdr:row>56</xdr:row>
      <xdr:rowOff>57149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457198</xdr:colOff>
      <xdr:row>38</xdr:row>
      <xdr:rowOff>9525</xdr:rowOff>
    </xdr:from>
    <xdr:to>
      <xdr:col>57</xdr:col>
      <xdr:colOff>285750</xdr:colOff>
      <xdr:row>56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990600</xdr:colOff>
      <xdr:row>57</xdr:row>
      <xdr:rowOff>85724</xdr:rowOff>
    </xdr:from>
    <xdr:to>
      <xdr:col>54</xdr:col>
      <xdr:colOff>38100</xdr:colOff>
      <xdr:row>72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129540</xdr:colOff>
      <xdr:row>20</xdr:row>
      <xdr:rowOff>76200</xdr:rowOff>
    </xdr:from>
    <xdr:to>
      <xdr:col>27</xdr:col>
      <xdr:colOff>93345</xdr:colOff>
      <xdr:row>40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0</xdr:colOff>
      <xdr:row>37</xdr:row>
      <xdr:rowOff>0</xdr:rowOff>
    </xdr:from>
    <xdr:to>
      <xdr:col>64</xdr:col>
      <xdr:colOff>158115</xdr:colOff>
      <xdr:row>55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0</xdr:colOff>
      <xdr:row>56</xdr:row>
      <xdr:rowOff>0</xdr:rowOff>
    </xdr:from>
    <xdr:to>
      <xdr:col>64</xdr:col>
      <xdr:colOff>160020</xdr:colOff>
      <xdr:row>74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22860</xdr:colOff>
      <xdr:row>76</xdr:row>
      <xdr:rowOff>22860</xdr:rowOff>
    </xdr:from>
    <xdr:to>
      <xdr:col>67</xdr:col>
      <xdr:colOff>22860</xdr:colOff>
      <xdr:row>92</xdr:row>
      <xdr:rowOff>36195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21</xdr:row>
      <xdr:rowOff>0</xdr:rowOff>
    </xdr:from>
    <xdr:to>
      <xdr:col>24</xdr:col>
      <xdr:colOff>321945</xdr:colOff>
      <xdr:row>41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571500</xdr:colOff>
      <xdr:row>37</xdr:row>
      <xdr:rowOff>152400</xdr:rowOff>
    </xdr:from>
    <xdr:to>
      <xdr:col>56</xdr:col>
      <xdr:colOff>22860</xdr:colOff>
      <xdr:row>55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594360</xdr:colOff>
      <xdr:row>56</xdr:row>
      <xdr:rowOff>140970</xdr:rowOff>
    </xdr:from>
    <xdr:to>
      <xdr:col>55</xdr:col>
      <xdr:colOff>579120</xdr:colOff>
      <xdr:row>71</xdr:row>
      <xdr:rowOff>140970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1</xdr:row>
      <xdr:rowOff>91440</xdr:rowOff>
    </xdr:from>
    <xdr:to>
      <xdr:col>18</xdr:col>
      <xdr:colOff>123824</xdr:colOff>
      <xdr:row>42</xdr:row>
      <xdr:rowOff>137160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7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999" y="274320"/>
          <a:ext cx="10715625" cy="75438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1"/>
  <sheetViews>
    <sheetView topLeftCell="A19" workbookViewId="0">
      <selection sqref="A1:H41"/>
    </sheetView>
  </sheetViews>
  <sheetFormatPr defaultRowHeight="14.5" x14ac:dyDescent="0.35"/>
  <cols>
    <col min="1" max="1" width="19.36328125" bestFit="1" customWidth="1"/>
  </cols>
  <sheetData>
    <row r="1" spans="1:9" ht="39" x14ac:dyDescent="0.35">
      <c r="A1" s="4" t="s">
        <v>7</v>
      </c>
      <c r="B1" s="5" t="s">
        <v>8</v>
      </c>
      <c r="C1" s="5" t="s">
        <v>9</v>
      </c>
      <c r="D1" s="5" t="s">
        <v>10</v>
      </c>
      <c r="E1" s="5" t="s">
        <v>11</v>
      </c>
      <c r="F1" s="5" t="s">
        <v>12</v>
      </c>
      <c r="G1" s="5" t="s">
        <v>13</v>
      </c>
      <c r="H1" s="5" t="s">
        <v>14</v>
      </c>
    </row>
    <row r="2" spans="1:9" x14ac:dyDescent="0.35">
      <c r="A2" s="317">
        <v>40323</v>
      </c>
      <c r="B2" s="317"/>
      <c r="C2" s="317"/>
      <c r="D2" s="317"/>
      <c r="E2" s="317"/>
      <c r="F2" s="317"/>
      <c r="G2" s="317"/>
      <c r="H2" s="317"/>
    </row>
    <row r="3" spans="1:9" x14ac:dyDescent="0.35">
      <c r="A3" s="15" t="s">
        <v>17</v>
      </c>
      <c r="B3" s="16">
        <v>0.53194444444444444</v>
      </c>
      <c r="C3" s="17">
        <v>12.5</v>
      </c>
      <c r="D3" s="17">
        <v>8.35</v>
      </c>
      <c r="E3" s="17">
        <v>0.82</v>
      </c>
      <c r="F3" s="17">
        <v>8.57</v>
      </c>
      <c r="G3" s="17">
        <v>1.31</v>
      </c>
      <c r="H3" s="18">
        <v>10</v>
      </c>
    </row>
    <row r="4" spans="1:9" x14ac:dyDescent="0.35">
      <c r="A4" s="15" t="s">
        <v>22</v>
      </c>
      <c r="B4" s="16">
        <v>0.54236111111111118</v>
      </c>
      <c r="C4" s="17">
        <v>14.6</v>
      </c>
      <c r="D4" s="17">
        <v>8.31</v>
      </c>
      <c r="E4" s="17">
        <v>0.82</v>
      </c>
      <c r="F4" s="17">
        <v>8.1199999999999992</v>
      </c>
      <c r="G4" s="17">
        <v>1.01</v>
      </c>
      <c r="H4" s="18">
        <v>6</v>
      </c>
    </row>
    <row r="5" spans="1:9" x14ac:dyDescent="0.35">
      <c r="A5" s="15" t="s">
        <v>28</v>
      </c>
      <c r="B5" s="16">
        <v>0.55208333333333337</v>
      </c>
      <c r="C5" s="17">
        <v>14.9</v>
      </c>
      <c r="D5" s="17">
        <v>8.24</v>
      </c>
      <c r="E5" s="17">
        <v>0.8</v>
      </c>
      <c r="F5" s="17">
        <v>7.74</v>
      </c>
      <c r="G5" s="17">
        <v>0.96</v>
      </c>
      <c r="H5" s="18">
        <v>5</v>
      </c>
    </row>
    <row r="6" spans="1:9" x14ac:dyDescent="0.35">
      <c r="A6" s="31" t="s">
        <v>30</v>
      </c>
      <c r="B6" s="16">
        <v>0.54861111111111105</v>
      </c>
      <c r="C6" s="17">
        <v>15.2</v>
      </c>
      <c r="D6" s="17">
        <v>8.09</v>
      </c>
      <c r="E6" s="17">
        <v>0.88</v>
      </c>
      <c r="F6" s="17">
        <v>7.64</v>
      </c>
      <c r="G6" s="17">
        <v>0.94</v>
      </c>
      <c r="H6" s="18">
        <v>12</v>
      </c>
    </row>
    <row r="7" spans="1:9" x14ac:dyDescent="0.35">
      <c r="A7" s="319">
        <v>40351</v>
      </c>
      <c r="B7" s="317"/>
      <c r="C7" s="317"/>
      <c r="D7" s="317"/>
      <c r="E7" s="317"/>
      <c r="F7" s="317"/>
      <c r="G7" s="317"/>
      <c r="H7" s="317"/>
    </row>
    <row r="8" spans="1:9" x14ac:dyDescent="0.35">
      <c r="A8" s="31" t="s">
        <v>17</v>
      </c>
      <c r="B8" s="16">
        <v>0.55555555555555558</v>
      </c>
      <c r="C8" s="17">
        <v>17.899999999999999</v>
      </c>
      <c r="D8" s="17">
        <v>8.3800000000000008</v>
      </c>
      <c r="E8" s="17">
        <v>0.83</v>
      </c>
      <c r="F8" s="17">
        <v>7.48</v>
      </c>
      <c r="G8" s="17">
        <v>2.13</v>
      </c>
      <c r="H8" s="18">
        <v>40</v>
      </c>
    </row>
    <row r="9" spans="1:9" x14ac:dyDescent="0.35">
      <c r="A9" s="31" t="s">
        <v>22</v>
      </c>
      <c r="B9" s="16">
        <v>0.56597222222222221</v>
      </c>
      <c r="C9" s="17">
        <v>19</v>
      </c>
      <c r="D9" s="17">
        <v>8.3000000000000007</v>
      </c>
      <c r="E9" s="17">
        <v>0.83</v>
      </c>
      <c r="F9" s="17">
        <v>7.23</v>
      </c>
      <c r="G9" s="17">
        <v>2.15</v>
      </c>
      <c r="H9" s="18">
        <v>40</v>
      </c>
    </row>
    <row r="10" spans="1:9" x14ac:dyDescent="0.35">
      <c r="A10" s="31" t="s">
        <v>28</v>
      </c>
      <c r="B10" s="16">
        <v>0.57638888888888895</v>
      </c>
      <c r="C10" s="17">
        <v>19.100000000000001</v>
      </c>
      <c r="D10" s="17">
        <v>8.24</v>
      </c>
      <c r="E10" s="17">
        <v>0.81</v>
      </c>
      <c r="F10" s="17">
        <v>6.63</v>
      </c>
      <c r="G10" s="17">
        <v>2.0699999999999998</v>
      </c>
      <c r="H10" s="18" t="s">
        <v>34</v>
      </c>
      <c r="I10" s="1">
        <f>(76+90)/2</f>
        <v>83</v>
      </c>
    </row>
    <row r="11" spans="1:9" x14ac:dyDescent="0.35">
      <c r="A11" s="15" t="s">
        <v>30</v>
      </c>
      <c r="B11" s="16">
        <v>0.57291666666666663</v>
      </c>
      <c r="C11" s="17">
        <v>21.2</v>
      </c>
      <c r="D11" s="17">
        <v>8.2200000000000006</v>
      </c>
      <c r="E11" s="17">
        <v>0.86</v>
      </c>
      <c r="F11" s="17">
        <v>6.79</v>
      </c>
      <c r="G11" s="17">
        <v>2.13</v>
      </c>
      <c r="H11" s="18">
        <v>38</v>
      </c>
    </row>
    <row r="12" spans="1:9" x14ac:dyDescent="0.35">
      <c r="A12" s="317">
        <v>40379</v>
      </c>
      <c r="B12" s="317"/>
      <c r="C12" s="317"/>
      <c r="D12" s="317"/>
      <c r="E12" s="317"/>
      <c r="F12" s="317"/>
      <c r="G12" s="317"/>
      <c r="H12" s="317"/>
    </row>
    <row r="13" spans="1:9" x14ac:dyDescent="0.35">
      <c r="A13" s="15" t="s">
        <v>17</v>
      </c>
      <c r="B13" s="42">
        <v>0.56458333333333333</v>
      </c>
      <c r="C13" s="43">
        <v>15.47</v>
      </c>
      <c r="D13" s="43">
        <v>7.51</v>
      </c>
      <c r="E13" s="43">
        <v>0.84799999999999998</v>
      </c>
      <c r="F13" s="43">
        <v>8.09</v>
      </c>
      <c r="G13" s="15"/>
      <c r="H13" s="44" t="s">
        <v>36</v>
      </c>
      <c r="I13" s="45">
        <f>(80+128)/2</f>
        <v>104</v>
      </c>
    </row>
    <row r="14" spans="1:9" x14ac:dyDescent="0.35">
      <c r="A14" s="15" t="s">
        <v>22</v>
      </c>
      <c r="B14" s="42">
        <v>0.55694444444444446</v>
      </c>
      <c r="C14" s="43">
        <v>16.16</v>
      </c>
      <c r="D14" s="43">
        <v>7.64</v>
      </c>
      <c r="E14" s="43">
        <v>0.84799999999999998</v>
      </c>
      <c r="F14" s="43">
        <v>7.73</v>
      </c>
      <c r="G14" s="15"/>
      <c r="H14" s="44" t="s">
        <v>37</v>
      </c>
      <c r="I14" s="45">
        <f>(48+160)/2</f>
        <v>104</v>
      </c>
    </row>
    <row r="15" spans="1:9" x14ac:dyDescent="0.35">
      <c r="A15" s="15" t="s">
        <v>28</v>
      </c>
      <c r="B15" s="42">
        <v>0.54861111111111105</v>
      </c>
      <c r="C15" s="43">
        <v>16.829999999999998</v>
      </c>
      <c r="D15" s="43">
        <v>7.9</v>
      </c>
      <c r="E15" s="43">
        <v>0.82899999999999996</v>
      </c>
      <c r="F15" s="43">
        <v>7.32</v>
      </c>
      <c r="G15" s="15"/>
      <c r="H15" s="44" t="s">
        <v>38</v>
      </c>
      <c r="I15" s="45">
        <f>(128+280)/2</f>
        <v>204</v>
      </c>
    </row>
    <row r="16" spans="1:9" x14ac:dyDescent="0.35">
      <c r="A16" s="15" t="s">
        <v>30</v>
      </c>
      <c r="B16" s="42">
        <v>0.55277777777777781</v>
      </c>
      <c r="C16" s="43">
        <v>19.190000000000001</v>
      </c>
      <c r="D16" s="43">
        <v>7.56</v>
      </c>
      <c r="E16" s="43">
        <v>0.90500000000000003</v>
      </c>
      <c r="F16" s="43">
        <v>7.08</v>
      </c>
      <c r="G16" s="15"/>
      <c r="H16" s="44" t="s">
        <v>44</v>
      </c>
      <c r="I16" s="45">
        <f>(40+64)/2</f>
        <v>52</v>
      </c>
    </row>
    <row r="17" spans="1:8" x14ac:dyDescent="0.35">
      <c r="A17" s="317">
        <v>40414</v>
      </c>
      <c r="B17" s="317"/>
      <c r="C17" s="317"/>
      <c r="D17" s="317"/>
      <c r="E17" s="317"/>
      <c r="F17" s="317"/>
      <c r="G17" s="317"/>
      <c r="H17" s="317"/>
    </row>
    <row r="18" spans="1:8" x14ac:dyDescent="0.35">
      <c r="A18" s="15" t="s">
        <v>17</v>
      </c>
      <c r="B18" s="47">
        <v>0.4680555555555555</v>
      </c>
      <c r="C18" s="15">
        <v>12.7</v>
      </c>
      <c r="D18" s="15">
        <v>8.57</v>
      </c>
      <c r="E18" s="15">
        <v>0.84</v>
      </c>
      <c r="F18" s="15">
        <v>10.29</v>
      </c>
      <c r="G18" s="15"/>
      <c r="H18" s="48">
        <v>52</v>
      </c>
    </row>
    <row r="19" spans="1:8" x14ac:dyDescent="0.35">
      <c r="A19" s="15" t="s">
        <v>22</v>
      </c>
      <c r="B19" s="47">
        <v>0.45624999999999999</v>
      </c>
      <c r="C19" s="15">
        <v>12.7</v>
      </c>
      <c r="D19" s="15">
        <v>8.41</v>
      </c>
      <c r="E19" s="15">
        <v>0.84</v>
      </c>
      <c r="F19" s="15">
        <v>10.02</v>
      </c>
      <c r="G19" s="15"/>
      <c r="H19" s="48">
        <v>236</v>
      </c>
    </row>
    <row r="20" spans="1:8" x14ac:dyDescent="0.35">
      <c r="A20" s="15" t="s">
        <v>28</v>
      </c>
      <c r="B20" s="47">
        <v>0.4465277777777778</v>
      </c>
      <c r="C20" s="15">
        <v>12.5</v>
      </c>
      <c r="D20" s="15">
        <v>8.34</v>
      </c>
      <c r="E20" s="15">
        <v>0.81</v>
      </c>
      <c r="F20" s="15">
        <v>9.52</v>
      </c>
      <c r="G20" s="15"/>
      <c r="H20" s="48">
        <v>32</v>
      </c>
    </row>
    <row r="21" spans="1:8" x14ac:dyDescent="0.35">
      <c r="A21" s="15" t="s">
        <v>30</v>
      </c>
      <c r="B21" s="47">
        <v>0.44236111111111115</v>
      </c>
      <c r="C21" s="15">
        <v>13.5</v>
      </c>
      <c r="D21" s="15">
        <v>8.26</v>
      </c>
      <c r="E21" s="15">
        <v>0.86</v>
      </c>
      <c r="F21" s="15">
        <v>9.69</v>
      </c>
      <c r="G21" s="15"/>
      <c r="H21" s="48">
        <v>36</v>
      </c>
    </row>
    <row r="22" spans="1:8" x14ac:dyDescent="0.35">
      <c r="A22" s="317">
        <v>40449</v>
      </c>
      <c r="B22" s="318"/>
      <c r="C22" s="318"/>
      <c r="D22" s="318"/>
      <c r="E22" s="318"/>
      <c r="F22" s="318"/>
      <c r="G22" s="317"/>
      <c r="H22" s="318"/>
    </row>
    <row r="23" spans="1:8" x14ac:dyDescent="0.35">
      <c r="A23" s="52" t="s">
        <v>17</v>
      </c>
      <c r="B23" s="42">
        <v>0.56041666666666667</v>
      </c>
      <c r="C23" s="43">
        <v>12</v>
      </c>
      <c r="D23" s="43">
        <v>7.77</v>
      </c>
      <c r="E23" s="43">
        <v>0.84</v>
      </c>
      <c r="F23" s="43">
        <v>8.34</v>
      </c>
      <c r="G23" s="53"/>
      <c r="H23" s="45">
        <v>16</v>
      </c>
    </row>
    <row r="24" spans="1:8" x14ac:dyDescent="0.35">
      <c r="A24" s="52" t="s">
        <v>22</v>
      </c>
      <c r="B24" s="42">
        <v>0.57222222222222219</v>
      </c>
      <c r="C24" s="43">
        <v>14.3</v>
      </c>
      <c r="D24" s="43">
        <v>7.94</v>
      </c>
      <c r="E24" s="43">
        <v>0.8</v>
      </c>
      <c r="F24" s="43">
        <v>7.48</v>
      </c>
      <c r="G24" s="53"/>
      <c r="H24" s="45">
        <v>16</v>
      </c>
    </row>
    <row r="25" spans="1:8" x14ac:dyDescent="0.35">
      <c r="A25" s="52" t="s">
        <v>28</v>
      </c>
      <c r="B25" s="42">
        <v>0.58402777777777781</v>
      </c>
      <c r="C25" s="43">
        <v>14.5</v>
      </c>
      <c r="D25" s="43">
        <v>8.1</v>
      </c>
      <c r="E25" s="43">
        <v>0.83</v>
      </c>
      <c r="F25" s="43">
        <v>7.46</v>
      </c>
      <c r="G25" s="53"/>
      <c r="H25" s="45">
        <v>20</v>
      </c>
    </row>
    <row r="26" spans="1:8" x14ac:dyDescent="0.35">
      <c r="A26" s="52" t="s">
        <v>30</v>
      </c>
      <c r="B26" s="42">
        <v>0.57986111111111105</v>
      </c>
      <c r="C26" s="43">
        <v>17.100000000000001</v>
      </c>
      <c r="D26" s="43">
        <v>8.09</v>
      </c>
      <c r="E26" s="43">
        <v>0.92</v>
      </c>
      <c r="F26" s="43">
        <v>6.79</v>
      </c>
      <c r="G26" s="53"/>
      <c r="H26" s="45">
        <v>12</v>
      </c>
    </row>
    <row r="27" spans="1:8" x14ac:dyDescent="0.35">
      <c r="A27" s="317">
        <v>40477</v>
      </c>
      <c r="B27" s="318"/>
      <c r="C27" s="318"/>
      <c r="D27" s="318"/>
      <c r="E27" s="318"/>
      <c r="F27" s="318"/>
      <c r="G27" s="317"/>
      <c r="H27" s="318"/>
    </row>
    <row r="28" spans="1:8" x14ac:dyDescent="0.35">
      <c r="A28" s="52" t="s">
        <v>17</v>
      </c>
      <c r="B28" s="42">
        <v>0.38541666666666669</v>
      </c>
      <c r="C28" s="43">
        <v>2.4</v>
      </c>
      <c r="D28" s="43">
        <v>7.98</v>
      </c>
      <c r="E28" s="43">
        <v>0.85</v>
      </c>
      <c r="F28" s="43">
        <v>10.27</v>
      </c>
      <c r="G28" s="53"/>
      <c r="H28" s="45">
        <v>2</v>
      </c>
    </row>
    <row r="29" spans="1:8" x14ac:dyDescent="0.35">
      <c r="A29" s="52" t="s">
        <v>22</v>
      </c>
      <c r="B29" s="42">
        <v>0.39305555555555555</v>
      </c>
      <c r="C29" s="43">
        <v>2.1</v>
      </c>
      <c r="D29" s="43">
        <v>8.0500000000000007</v>
      </c>
      <c r="E29" s="43">
        <v>0.84</v>
      </c>
      <c r="F29" s="43">
        <v>9.85</v>
      </c>
      <c r="G29" s="53"/>
      <c r="H29" s="45">
        <v>4</v>
      </c>
    </row>
    <row r="30" spans="1:8" x14ac:dyDescent="0.35">
      <c r="A30" s="52" t="s">
        <v>28</v>
      </c>
      <c r="B30" s="42">
        <v>0.39999999999999997</v>
      </c>
      <c r="C30" s="43">
        <v>1.8</v>
      </c>
      <c r="D30" s="43">
        <v>8.24</v>
      </c>
      <c r="E30" s="43">
        <v>0.84</v>
      </c>
      <c r="F30" s="43">
        <v>9.81</v>
      </c>
      <c r="G30" s="53"/>
      <c r="H30" s="45">
        <v>2</v>
      </c>
    </row>
    <row r="31" spans="1:8" x14ac:dyDescent="0.35">
      <c r="A31" s="52" t="s">
        <v>30</v>
      </c>
      <c r="B31" s="42">
        <v>0.40277777777777773</v>
      </c>
      <c r="C31" s="43">
        <v>1.7</v>
      </c>
      <c r="D31" s="43">
        <v>8</v>
      </c>
      <c r="E31" s="43">
        <v>0.85</v>
      </c>
      <c r="F31" s="43">
        <v>9.8000000000000007</v>
      </c>
      <c r="G31" s="53"/>
      <c r="H31" s="45">
        <v>4</v>
      </c>
    </row>
    <row r="32" spans="1:8" x14ac:dyDescent="0.35">
      <c r="A32" s="317">
        <v>40498</v>
      </c>
      <c r="B32" s="318"/>
      <c r="C32" s="318"/>
      <c r="D32" s="318"/>
      <c r="E32" s="318"/>
      <c r="F32" s="318"/>
      <c r="G32" s="317"/>
      <c r="H32" s="318"/>
    </row>
    <row r="33" spans="1:8" x14ac:dyDescent="0.35">
      <c r="A33" s="52" t="s">
        <v>17</v>
      </c>
      <c r="B33" s="42">
        <v>0.39374999999999999</v>
      </c>
      <c r="C33" s="43">
        <v>1.5</v>
      </c>
      <c r="D33" s="43">
        <v>7.66</v>
      </c>
      <c r="E33" s="43">
        <v>0.83499999999999996</v>
      </c>
      <c r="F33" s="43">
        <v>9.86</v>
      </c>
      <c r="G33" s="53"/>
      <c r="H33" s="45">
        <v>1</v>
      </c>
    </row>
    <row r="34" spans="1:8" x14ac:dyDescent="0.35">
      <c r="A34" s="52" t="s">
        <v>22</v>
      </c>
      <c r="B34" s="42">
        <v>0.40277777777777773</v>
      </c>
      <c r="C34" s="43">
        <v>2.2000000000000002</v>
      </c>
      <c r="D34" s="43">
        <v>7.9</v>
      </c>
      <c r="E34" s="43">
        <v>0.81899999999999995</v>
      </c>
      <c r="F34" s="43">
        <v>9.64</v>
      </c>
      <c r="G34" s="53"/>
      <c r="H34" s="45">
        <v>1</v>
      </c>
    </row>
    <row r="35" spans="1:8" x14ac:dyDescent="0.35">
      <c r="A35" s="52" t="s">
        <v>28</v>
      </c>
      <c r="B35" s="42">
        <v>0.45277777777777778</v>
      </c>
      <c r="C35" s="43">
        <v>2.9</v>
      </c>
      <c r="D35" s="43">
        <v>7.84</v>
      </c>
      <c r="E35" s="43">
        <v>0.83899999999999997</v>
      </c>
      <c r="F35" s="43">
        <v>8.7899999999999991</v>
      </c>
      <c r="G35" s="53"/>
      <c r="H35" s="45">
        <v>3</v>
      </c>
    </row>
    <row r="36" spans="1:8" x14ac:dyDescent="0.35">
      <c r="A36" s="52" t="s">
        <v>30</v>
      </c>
      <c r="B36" s="42">
        <v>0.45694444444444443</v>
      </c>
      <c r="C36" s="43">
        <v>2.2999999999999998</v>
      </c>
      <c r="D36" s="43">
        <v>8.0500000000000007</v>
      </c>
      <c r="E36" s="43">
        <v>0.78600000000000003</v>
      </c>
      <c r="F36" s="43">
        <v>9.36</v>
      </c>
      <c r="G36" s="53"/>
      <c r="H36" s="45">
        <v>1</v>
      </c>
    </row>
    <row r="37" spans="1:8" x14ac:dyDescent="0.35">
      <c r="A37" s="317">
        <v>40520</v>
      </c>
      <c r="B37" s="318"/>
      <c r="C37" s="318"/>
      <c r="D37" s="318"/>
      <c r="E37" s="318"/>
      <c r="F37" s="318"/>
      <c r="G37" s="317"/>
      <c r="H37" s="318"/>
    </row>
    <row r="38" spans="1:8" x14ac:dyDescent="0.35">
      <c r="A38" s="52" t="s">
        <v>17</v>
      </c>
      <c r="B38" s="42">
        <v>7.5694444444444439E-2</v>
      </c>
      <c r="C38" s="43">
        <v>0.9</v>
      </c>
      <c r="D38" s="43">
        <v>8.3000000000000007</v>
      </c>
      <c r="E38" s="43">
        <v>0.84799999999999998</v>
      </c>
      <c r="F38" s="43">
        <v>11.31</v>
      </c>
      <c r="G38" s="53"/>
      <c r="H38" s="45">
        <v>2</v>
      </c>
    </row>
    <row r="39" spans="1:8" x14ac:dyDescent="0.35">
      <c r="A39" s="52" t="s">
        <v>22</v>
      </c>
      <c r="B39" s="42">
        <v>8.6805555555555566E-2</v>
      </c>
      <c r="C39" s="43">
        <v>0.7</v>
      </c>
      <c r="D39" s="43">
        <v>7.91</v>
      </c>
      <c r="E39" s="43">
        <v>0.77900000000000003</v>
      </c>
      <c r="F39" s="43">
        <v>10.55</v>
      </c>
      <c r="G39" s="53"/>
      <c r="H39" s="45">
        <v>2</v>
      </c>
    </row>
    <row r="40" spans="1:8" x14ac:dyDescent="0.35">
      <c r="A40" s="52" t="s">
        <v>28</v>
      </c>
      <c r="B40" s="42">
        <v>9.7222222222222224E-2</v>
      </c>
      <c r="C40" s="43">
        <v>0</v>
      </c>
      <c r="D40" s="43">
        <v>7.91</v>
      </c>
      <c r="E40" s="43">
        <v>0.78100000000000003</v>
      </c>
      <c r="F40" s="43">
        <v>10.84</v>
      </c>
      <c r="G40" s="53"/>
      <c r="H40" s="45">
        <v>11</v>
      </c>
    </row>
    <row r="41" spans="1:8" x14ac:dyDescent="0.35">
      <c r="A41" s="52" t="s">
        <v>30</v>
      </c>
      <c r="B41" s="42">
        <v>9.4444444444444442E-2</v>
      </c>
      <c r="C41" s="43">
        <v>0.3</v>
      </c>
      <c r="D41" s="43">
        <v>7.92</v>
      </c>
      <c r="E41" s="43">
        <v>0.82199999999999995</v>
      </c>
      <c r="F41" s="43">
        <v>10.28</v>
      </c>
      <c r="G41" s="53"/>
      <c r="H41" s="45">
        <v>6</v>
      </c>
    </row>
  </sheetData>
  <mergeCells count="8">
    <mergeCell ref="A2:H2"/>
    <mergeCell ref="A37:H37"/>
    <mergeCell ref="A32:H32"/>
    <mergeCell ref="A22:H22"/>
    <mergeCell ref="A27:H27"/>
    <mergeCell ref="A17:H17"/>
    <mergeCell ref="A7:H7"/>
    <mergeCell ref="A12:H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75"/>
  <sheetViews>
    <sheetView tabSelected="1" topLeftCell="A52" workbookViewId="0">
      <selection activeCell="AD44" sqref="AD44:AJ104"/>
    </sheetView>
  </sheetViews>
  <sheetFormatPr defaultRowHeight="14.5" x14ac:dyDescent="0.35"/>
  <cols>
    <col min="1" max="1" width="11.90625" customWidth="1"/>
    <col min="2" max="2" width="10.08984375" bestFit="1" customWidth="1"/>
    <col min="3" max="3" width="7" bestFit="1" customWidth="1"/>
    <col min="4" max="4" width="10.54296875" bestFit="1" customWidth="1"/>
    <col min="5" max="5" width="6.54296875" customWidth="1"/>
    <col min="6" max="6" width="7.90625" customWidth="1"/>
    <col min="7" max="7" width="10.54296875" bestFit="1" customWidth="1"/>
    <col min="8" max="8" width="6.6328125" customWidth="1"/>
    <col min="9" max="9" width="7" bestFit="1" customWidth="1"/>
    <col min="10" max="10" width="10.54296875" bestFit="1" customWidth="1"/>
    <col min="11" max="11" width="7" customWidth="1"/>
    <col min="15" max="15" width="19.453125" customWidth="1"/>
    <col min="21" max="21" width="6.90625" bestFit="1" customWidth="1"/>
    <col min="22" max="22" width="7" bestFit="1" customWidth="1"/>
    <col min="23" max="23" width="7.08984375" bestFit="1" customWidth="1"/>
    <col min="24" max="24" width="7" bestFit="1" customWidth="1"/>
    <col min="25" max="25" width="6.6328125" bestFit="1" customWidth="1"/>
    <col min="26" max="26" width="7.08984375" bestFit="1" customWidth="1"/>
    <col min="27" max="27" width="7" bestFit="1" customWidth="1"/>
    <col min="28" max="29" width="5.54296875" customWidth="1"/>
    <col min="30" max="30" width="20.08984375" bestFit="1" customWidth="1"/>
    <col min="32" max="32" width="12" bestFit="1" customWidth="1"/>
    <col min="34" max="34" width="9.54296875" bestFit="1" customWidth="1"/>
    <col min="35" max="35" width="8.54296875" bestFit="1" customWidth="1"/>
    <col min="36" max="36" width="12.08984375" bestFit="1" customWidth="1"/>
    <col min="37" max="37" width="12.90625" style="3" customWidth="1"/>
    <col min="40" max="40" width="18.6328125" bestFit="1" customWidth="1"/>
    <col min="41" max="41" width="24.08984375" bestFit="1" customWidth="1"/>
    <col min="42" max="42" width="6.90625" bestFit="1" customWidth="1"/>
    <col min="43" max="43" width="7.08984375" bestFit="1" customWidth="1"/>
    <col min="44" max="44" width="6.90625" bestFit="1" customWidth="1"/>
    <col min="45" max="45" width="6.36328125" bestFit="1" customWidth="1"/>
    <col min="46" max="46" width="7.08984375" bestFit="1" customWidth="1"/>
    <col min="48" max="48" width="7" bestFit="1" customWidth="1"/>
    <col min="49" max="49" width="10.6328125" customWidth="1"/>
    <col min="50" max="50" width="24.453125" bestFit="1" customWidth="1"/>
  </cols>
  <sheetData>
    <row r="1" spans="1:48" x14ac:dyDescent="0.35">
      <c r="A1" s="1" t="s">
        <v>0</v>
      </c>
      <c r="AD1" s="2"/>
    </row>
    <row r="2" spans="1:48" x14ac:dyDescent="0.35">
      <c r="A2" s="1" t="s">
        <v>1</v>
      </c>
      <c r="B2" s="2">
        <v>40994</v>
      </c>
      <c r="AP2" s="343" t="s">
        <v>2</v>
      </c>
      <c r="AQ2" s="343"/>
      <c r="AR2" s="343"/>
      <c r="AS2" s="343"/>
      <c r="AT2" s="343"/>
      <c r="AU2" s="343"/>
      <c r="AV2" s="343"/>
    </row>
    <row r="3" spans="1:48" x14ac:dyDescent="0.35">
      <c r="A3" s="331" t="s">
        <v>3</v>
      </c>
      <c r="B3" s="332"/>
      <c r="C3" s="333"/>
      <c r="D3" s="334" t="s">
        <v>4</v>
      </c>
      <c r="E3" s="334"/>
      <c r="F3" s="334"/>
      <c r="G3" s="331" t="s">
        <v>5</v>
      </c>
      <c r="H3" s="332"/>
      <c r="I3" s="333"/>
      <c r="J3" s="331" t="s">
        <v>6</v>
      </c>
      <c r="K3" s="332"/>
      <c r="L3" s="333"/>
      <c r="AN3" s="6" t="s">
        <v>15</v>
      </c>
      <c r="AO3" s="6" t="s">
        <v>16</v>
      </c>
      <c r="AP3" s="7">
        <v>40630</v>
      </c>
      <c r="AQ3" s="7">
        <v>40686</v>
      </c>
      <c r="AR3" s="7">
        <v>40710</v>
      </c>
      <c r="AS3" s="7">
        <v>40749</v>
      </c>
      <c r="AT3" s="7">
        <v>40778</v>
      </c>
      <c r="AU3" s="7">
        <v>40812</v>
      </c>
      <c r="AV3" s="8">
        <v>40875</v>
      </c>
    </row>
    <row r="4" spans="1:48" ht="15.5" x14ac:dyDescent="0.35">
      <c r="A4" s="9" t="s">
        <v>8</v>
      </c>
      <c r="B4" s="325"/>
      <c r="C4" s="326"/>
      <c r="D4" s="9" t="s">
        <v>8</v>
      </c>
      <c r="E4" s="325"/>
      <c r="F4" s="326"/>
      <c r="G4" s="10" t="s">
        <v>8</v>
      </c>
      <c r="H4" s="327"/>
      <c r="I4" s="327"/>
      <c r="J4" s="10" t="s">
        <v>8</v>
      </c>
      <c r="K4" s="323"/>
      <c r="L4" s="324"/>
      <c r="AN4" s="341" t="s">
        <v>17</v>
      </c>
      <c r="AO4" s="11" t="s">
        <v>18</v>
      </c>
      <c r="AP4" s="12">
        <v>367</v>
      </c>
      <c r="AQ4" s="13">
        <v>346</v>
      </c>
      <c r="AR4" s="13">
        <v>325</v>
      </c>
      <c r="AS4" s="13">
        <v>408</v>
      </c>
      <c r="AT4" s="13">
        <v>191</v>
      </c>
      <c r="AU4" s="13">
        <v>729</v>
      </c>
      <c r="AV4" s="14">
        <v>429</v>
      </c>
    </row>
    <row r="5" spans="1:48" ht="15.5" x14ac:dyDescent="0.35">
      <c r="A5" s="9" t="s">
        <v>19</v>
      </c>
      <c r="B5" s="328"/>
      <c r="C5" s="329"/>
      <c r="D5" s="9" t="s">
        <v>19</v>
      </c>
      <c r="E5" s="328"/>
      <c r="F5" s="329"/>
      <c r="G5" s="9" t="s">
        <v>19</v>
      </c>
      <c r="H5" s="330"/>
      <c r="I5" s="330"/>
      <c r="J5" s="9" t="s">
        <v>19</v>
      </c>
      <c r="K5" s="323"/>
      <c r="L5" s="324"/>
      <c r="AN5" s="341"/>
      <c r="AO5" s="11" t="s">
        <v>20</v>
      </c>
      <c r="AP5" s="19">
        <v>206</v>
      </c>
      <c r="AQ5" s="13">
        <v>161</v>
      </c>
      <c r="AR5" s="13">
        <v>213</v>
      </c>
      <c r="AS5" s="13">
        <v>264</v>
      </c>
      <c r="AT5" s="13">
        <v>198</v>
      </c>
      <c r="AU5" s="13">
        <v>147</v>
      </c>
      <c r="AV5" s="14">
        <v>286</v>
      </c>
    </row>
    <row r="6" spans="1:48" ht="15.5" x14ac:dyDescent="0.35">
      <c r="A6" s="20" t="s">
        <v>21</v>
      </c>
      <c r="B6" s="320"/>
      <c r="C6" s="321"/>
      <c r="D6" s="20" t="s">
        <v>21</v>
      </c>
      <c r="E6" s="322"/>
      <c r="F6" s="322"/>
      <c r="G6" s="21" t="s">
        <v>21</v>
      </c>
      <c r="H6" s="322"/>
      <c r="I6" s="322"/>
      <c r="J6" s="21" t="s">
        <v>21</v>
      </c>
      <c r="K6" s="323"/>
      <c r="L6" s="324"/>
      <c r="AN6" s="341"/>
      <c r="AO6" s="22" t="s">
        <v>23</v>
      </c>
      <c r="AP6" s="19">
        <v>29</v>
      </c>
      <c r="AQ6" s="13">
        <v>11</v>
      </c>
      <c r="AR6" s="13">
        <v>23</v>
      </c>
      <c r="AS6" s="13">
        <v>16</v>
      </c>
      <c r="AT6" s="13">
        <v>11</v>
      </c>
      <c r="AU6" s="13">
        <v>10</v>
      </c>
      <c r="AV6" s="14">
        <v>15</v>
      </c>
    </row>
    <row r="7" spans="1:48" ht="35.5" x14ac:dyDescent="0.35">
      <c r="A7" s="23" t="s">
        <v>24</v>
      </c>
      <c r="B7" s="23" t="s">
        <v>25</v>
      </c>
      <c r="C7" s="24" t="s">
        <v>26</v>
      </c>
      <c r="D7" s="23" t="s">
        <v>24</v>
      </c>
      <c r="E7" s="23" t="s">
        <v>25</v>
      </c>
      <c r="F7" s="24" t="s">
        <v>26</v>
      </c>
      <c r="G7" s="23" t="s">
        <v>24</v>
      </c>
      <c r="H7" s="23" t="s">
        <v>25</v>
      </c>
      <c r="I7" s="24" t="s">
        <v>26</v>
      </c>
      <c r="J7" s="23" t="s">
        <v>24</v>
      </c>
      <c r="K7" s="23" t="s">
        <v>25</v>
      </c>
      <c r="L7" s="24" t="s">
        <v>26</v>
      </c>
      <c r="O7" s="1" t="s">
        <v>27</v>
      </c>
      <c r="AN7" s="341"/>
      <c r="AO7" s="11" t="s">
        <v>29</v>
      </c>
      <c r="AP7" s="19">
        <v>6</v>
      </c>
      <c r="AQ7" s="13">
        <v>12</v>
      </c>
      <c r="AR7" s="13">
        <v>15</v>
      </c>
      <c r="AS7" s="13">
        <v>20</v>
      </c>
      <c r="AT7" s="13">
        <v>12</v>
      </c>
      <c r="AU7" s="13">
        <v>121</v>
      </c>
      <c r="AV7" s="14">
        <v>15</v>
      </c>
    </row>
    <row r="8" spans="1:48" ht="15.5" x14ac:dyDescent="0.35">
      <c r="A8" s="25">
        <v>1</v>
      </c>
      <c r="B8" s="26"/>
      <c r="C8" s="27"/>
      <c r="D8" s="25">
        <v>1</v>
      </c>
      <c r="E8" s="26"/>
      <c r="F8" s="28"/>
      <c r="G8" s="25">
        <v>1</v>
      </c>
      <c r="H8" s="26"/>
      <c r="I8" s="28"/>
      <c r="J8" s="25">
        <v>1</v>
      </c>
      <c r="K8" s="26"/>
      <c r="L8" s="28"/>
      <c r="O8" s="6" t="s">
        <v>15</v>
      </c>
      <c r="P8" s="29">
        <v>40568</v>
      </c>
      <c r="Q8" s="29">
        <v>40596</v>
      </c>
      <c r="R8" s="29">
        <v>40630</v>
      </c>
      <c r="S8" s="29">
        <v>40660</v>
      </c>
      <c r="T8" s="7">
        <v>40686</v>
      </c>
      <c r="U8" s="7">
        <v>40710</v>
      </c>
      <c r="V8" s="7">
        <v>40749</v>
      </c>
      <c r="W8" s="7">
        <v>40778</v>
      </c>
      <c r="X8" s="7">
        <v>40812</v>
      </c>
      <c r="Y8" s="7">
        <v>40841</v>
      </c>
      <c r="Z8" s="7">
        <v>40875</v>
      </c>
      <c r="AA8" s="7">
        <v>40905</v>
      </c>
      <c r="AB8" s="30"/>
      <c r="AC8" s="30"/>
      <c r="AN8" s="341"/>
      <c r="AO8" s="32" t="s">
        <v>31</v>
      </c>
      <c r="AP8" s="19">
        <v>6</v>
      </c>
      <c r="AQ8" s="13">
        <v>6</v>
      </c>
      <c r="AR8" s="13">
        <v>6</v>
      </c>
      <c r="AS8" s="13">
        <v>14</v>
      </c>
      <c r="AT8" s="13">
        <v>8</v>
      </c>
      <c r="AU8" s="13">
        <v>6</v>
      </c>
      <c r="AV8" s="14">
        <v>12</v>
      </c>
    </row>
    <row r="9" spans="1:48" ht="15.5" x14ac:dyDescent="0.35">
      <c r="A9" s="25">
        <v>2</v>
      </c>
      <c r="B9" s="26"/>
      <c r="C9" s="27"/>
      <c r="D9" s="25">
        <v>2</v>
      </c>
      <c r="E9" s="26"/>
      <c r="F9" s="26"/>
      <c r="G9" s="25">
        <v>2</v>
      </c>
      <c r="H9" s="26"/>
      <c r="I9" s="26"/>
      <c r="J9" s="25">
        <v>2</v>
      </c>
      <c r="K9" s="26"/>
      <c r="L9" s="26"/>
      <c r="O9" s="6" t="s">
        <v>17</v>
      </c>
      <c r="P9" s="33">
        <v>0.28000000000000003</v>
      </c>
      <c r="Q9" s="33">
        <v>0.53</v>
      </c>
      <c r="R9" s="33">
        <v>0.56999999999999995</v>
      </c>
      <c r="S9" s="33">
        <v>0.44</v>
      </c>
      <c r="T9" s="33">
        <v>1.17</v>
      </c>
      <c r="U9" s="34">
        <v>0.62</v>
      </c>
      <c r="V9" s="34">
        <v>0.36</v>
      </c>
      <c r="W9" s="34">
        <v>0.53</v>
      </c>
      <c r="X9" s="34">
        <v>0.23</v>
      </c>
      <c r="Y9" s="34">
        <v>0.68</v>
      </c>
      <c r="Z9" s="34">
        <v>0.83</v>
      </c>
      <c r="AA9" s="34">
        <v>0.35</v>
      </c>
      <c r="AB9" s="35"/>
      <c r="AC9" s="35"/>
      <c r="AN9" s="342" t="s">
        <v>22</v>
      </c>
      <c r="AO9" s="36" t="s">
        <v>18</v>
      </c>
      <c r="AP9" s="37">
        <v>280</v>
      </c>
      <c r="AQ9" s="38">
        <v>326</v>
      </c>
      <c r="AR9" s="38">
        <v>188</v>
      </c>
      <c r="AS9" s="38">
        <v>323</v>
      </c>
      <c r="AT9" s="38">
        <v>206</v>
      </c>
      <c r="AU9" s="38">
        <v>126</v>
      </c>
      <c r="AV9" s="38">
        <v>267</v>
      </c>
    </row>
    <row r="10" spans="1:48" ht="15.5" x14ac:dyDescent="0.35">
      <c r="A10" s="25" t="s">
        <v>32</v>
      </c>
      <c r="B10" s="26"/>
      <c r="C10" s="27"/>
      <c r="D10" s="25" t="s">
        <v>32</v>
      </c>
      <c r="E10" s="26"/>
      <c r="F10" s="26"/>
      <c r="G10" s="25" t="s">
        <v>32</v>
      </c>
      <c r="H10" s="26"/>
      <c r="I10" s="26"/>
      <c r="J10" s="25" t="s">
        <v>32</v>
      </c>
      <c r="K10" s="26"/>
      <c r="L10" s="26"/>
      <c r="O10" s="6" t="s">
        <v>22</v>
      </c>
      <c r="P10" s="33">
        <v>0.2</v>
      </c>
      <c r="Q10" s="33">
        <v>0.51</v>
      </c>
      <c r="R10" s="33">
        <v>0.43</v>
      </c>
      <c r="S10" s="33">
        <v>0.38</v>
      </c>
      <c r="T10" s="33">
        <v>0.9</v>
      </c>
      <c r="U10" s="34">
        <v>0.44</v>
      </c>
      <c r="V10" s="34">
        <v>0.28999999999999998</v>
      </c>
      <c r="W10" s="34">
        <v>0.42</v>
      </c>
      <c r="X10" s="34">
        <v>0.2</v>
      </c>
      <c r="Y10" s="34">
        <v>0.41</v>
      </c>
      <c r="Z10" s="34">
        <v>0.63</v>
      </c>
      <c r="AA10" s="34">
        <v>0.21</v>
      </c>
      <c r="AB10" s="35"/>
      <c r="AC10" s="35"/>
      <c r="AN10" s="342"/>
      <c r="AO10" s="36" t="s">
        <v>20</v>
      </c>
      <c r="AP10" s="39">
        <v>144</v>
      </c>
      <c r="AQ10" s="38">
        <v>128</v>
      </c>
      <c r="AR10" s="38">
        <v>69</v>
      </c>
      <c r="AS10" s="38">
        <v>132</v>
      </c>
      <c r="AT10" s="38">
        <v>88</v>
      </c>
      <c r="AU10" s="38">
        <v>53</v>
      </c>
      <c r="AV10" s="38">
        <v>183</v>
      </c>
    </row>
    <row r="11" spans="1:48" ht="15.5" x14ac:dyDescent="0.35">
      <c r="A11" s="25" t="s">
        <v>10</v>
      </c>
      <c r="B11" s="26"/>
      <c r="C11" s="27"/>
      <c r="D11" s="25" t="s">
        <v>10</v>
      </c>
      <c r="E11" s="26"/>
      <c r="F11" s="26"/>
      <c r="G11" s="25" t="s">
        <v>10</v>
      </c>
      <c r="H11" s="26"/>
      <c r="I11" s="26"/>
      <c r="J11" s="25" t="s">
        <v>10</v>
      </c>
      <c r="K11" s="26"/>
      <c r="L11" s="26"/>
      <c r="O11" s="6" t="s">
        <v>28</v>
      </c>
      <c r="P11" s="33">
        <v>0.19</v>
      </c>
      <c r="Q11" s="33">
        <v>0.39</v>
      </c>
      <c r="R11" s="33">
        <v>0.37</v>
      </c>
      <c r="S11" s="33">
        <v>0.27</v>
      </c>
      <c r="T11" s="33">
        <v>0.3</v>
      </c>
      <c r="U11" s="34">
        <v>0.21</v>
      </c>
      <c r="V11" s="34">
        <v>0.16</v>
      </c>
      <c r="W11" s="34">
        <v>0.19</v>
      </c>
      <c r="X11" s="34">
        <v>0.12</v>
      </c>
      <c r="Y11" s="34">
        <v>0.15</v>
      </c>
      <c r="Z11" s="34">
        <v>0.25</v>
      </c>
      <c r="AA11" s="34">
        <v>0.2</v>
      </c>
      <c r="AB11" s="35"/>
      <c r="AC11" s="35"/>
      <c r="AN11" s="342"/>
      <c r="AO11" s="40" t="s">
        <v>23</v>
      </c>
      <c r="AP11" s="39">
        <v>81</v>
      </c>
      <c r="AQ11" s="38">
        <v>14</v>
      </c>
      <c r="AR11" s="38">
        <v>21</v>
      </c>
      <c r="AS11" s="38">
        <v>15</v>
      </c>
      <c r="AT11" s="38">
        <v>10</v>
      </c>
      <c r="AU11" s="38">
        <v>11</v>
      </c>
      <c r="AV11" s="38">
        <v>10</v>
      </c>
    </row>
    <row r="12" spans="1:48" ht="15.5" x14ac:dyDescent="0.35">
      <c r="A12" s="25" t="s">
        <v>33</v>
      </c>
      <c r="B12" s="28"/>
      <c r="C12" s="28"/>
      <c r="D12" s="25" t="s">
        <v>33</v>
      </c>
      <c r="E12" s="28"/>
      <c r="F12" s="28"/>
      <c r="G12" s="25" t="s">
        <v>33</v>
      </c>
      <c r="H12" s="28"/>
      <c r="I12" s="28"/>
      <c r="J12" s="25" t="s">
        <v>33</v>
      </c>
      <c r="K12" s="28"/>
      <c r="L12" s="28"/>
      <c r="O12" s="6" t="s">
        <v>30</v>
      </c>
      <c r="P12" s="33">
        <v>0.1</v>
      </c>
      <c r="Q12" s="33">
        <v>0.22</v>
      </c>
      <c r="R12" s="33">
        <v>0.28000000000000003</v>
      </c>
      <c r="S12" s="33">
        <v>0.19</v>
      </c>
      <c r="T12" s="33">
        <v>0.38</v>
      </c>
      <c r="U12" s="34">
        <v>0.05</v>
      </c>
      <c r="V12" s="34">
        <v>0.12</v>
      </c>
      <c r="W12" s="34">
        <v>0.05</v>
      </c>
      <c r="X12" s="34">
        <v>0.09</v>
      </c>
      <c r="Y12" s="34">
        <v>0.14000000000000001</v>
      </c>
      <c r="Z12" s="34">
        <v>0.16</v>
      </c>
      <c r="AA12" s="34">
        <v>0.24</v>
      </c>
      <c r="AB12" s="35"/>
      <c r="AC12" s="35"/>
      <c r="AN12" s="342"/>
      <c r="AO12" s="36" t="s">
        <v>29</v>
      </c>
      <c r="AP12" s="39">
        <v>12</v>
      </c>
      <c r="AQ12" s="38">
        <v>40</v>
      </c>
      <c r="AR12" s="38">
        <v>19</v>
      </c>
      <c r="AS12" s="38">
        <v>25</v>
      </c>
      <c r="AT12" s="38">
        <v>8</v>
      </c>
      <c r="AU12" s="38">
        <v>8</v>
      </c>
      <c r="AV12" s="38">
        <v>8</v>
      </c>
    </row>
    <row r="13" spans="1:48" ht="15.5" x14ac:dyDescent="0.35">
      <c r="A13" s="25" t="s">
        <v>35</v>
      </c>
      <c r="B13" s="28"/>
      <c r="C13" s="28"/>
      <c r="D13" s="25" t="s">
        <v>35</v>
      </c>
      <c r="E13" s="28"/>
      <c r="F13" s="28"/>
      <c r="G13" s="25" t="s">
        <v>35</v>
      </c>
      <c r="H13" s="28"/>
      <c r="I13" s="28"/>
      <c r="J13" s="25" t="s">
        <v>35</v>
      </c>
      <c r="K13" s="28"/>
      <c r="L13" s="28"/>
      <c r="AN13" s="342"/>
      <c r="AO13" s="41" t="s">
        <v>31</v>
      </c>
      <c r="AP13" s="39">
        <v>4</v>
      </c>
      <c r="AQ13" s="38">
        <v>7</v>
      </c>
      <c r="AR13" s="38">
        <v>6</v>
      </c>
      <c r="AS13" s="38">
        <v>11</v>
      </c>
      <c r="AT13" s="38">
        <v>9</v>
      </c>
      <c r="AU13" s="38">
        <v>7</v>
      </c>
      <c r="AV13" s="38">
        <v>4</v>
      </c>
    </row>
    <row r="14" spans="1:48" x14ac:dyDescent="0.35">
      <c r="A14" s="1"/>
      <c r="AN14" s="341" t="s">
        <v>28</v>
      </c>
      <c r="AO14" s="11" t="s">
        <v>18</v>
      </c>
      <c r="AP14" s="12">
        <v>417</v>
      </c>
      <c r="AQ14" s="13">
        <v>550</v>
      </c>
      <c r="AR14" s="13">
        <v>252</v>
      </c>
      <c r="AS14" s="13">
        <v>540</v>
      </c>
      <c r="AT14" s="13">
        <v>117</v>
      </c>
      <c r="AU14" s="13">
        <v>119</v>
      </c>
      <c r="AV14" s="14">
        <v>466</v>
      </c>
    </row>
    <row r="15" spans="1:48" x14ac:dyDescent="0.35">
      <c r="A15" s="1" t="s">
        <v>1</v>
      </c>
      <c r="B15" s="2">
        <v>40568</v>
      </c>
      <c r="AN15" s="341"/>
      <c r="AO15" s="11" t="s">
        <v>20</v>
      </c>
      <c r="AP15" s="46">
        <v>287</v>
      </c>
      <c r="AQ15" s="13">
        <v>279</v>
      </c>
      <c r="AR15" s="13">
        <v>141</v>
      </c>
      <c r="AS15" s="13">
        <v>238</v>
      </c>
      <c r="AT15" s="13">
        <v>115</v>
      </c>
      <c r="AU15" s="13">
        <v>56</v>
      </c>
      <c r="AV15" s="14">
        <v>337</v>
      </c>
    </row>
    <row r="16" spans="1:48" x14ac:dyDescent="0.35">
      <c r="A16" s="331" t="s">
        <v>3</v>
      </c>
      <c r="B16" s="332"/>
      <c r="C16" s="333"/>
      <c r="D16" s="334" t="s">
        <v>4</v>
      </c>
      <c r="E16" s="334"/>
      <c r="F16" s="334"/>
      <c r="G16" s="331" t="s">
        <v>6</v>
      </c>
      <c r="H16" s="332"/>
      <c r="I16" s="333"/>
      <c r="J16" s="331" t="s">
        <v>5</v>
      </c>
      <c r="K16" s="332"/>
      <c r="L16" s="333"/>
      <c r="AN16" s="341"/>
      <c r="AO16" s="22" t="s">
        <v>23</v>
      </c>
      <c r="AP16" s="46">
        <v>33</v>
      </c>
      <c r="AQ16" s="13">
        <v>13</v>
      </c>
      <c r="AR16" s="13">
        <v>26</v>
      </c>
      <c r="AS16" s="13">
        <v>18</v>
      </c>
      <c r="AT16" s="13">
        <v>10</v>
      </c>
      <c r="AU16" s="13">
        <v>14</v>
      </c>
      <c r="AV16" s="14">
        <v>9</v>
      </c>
    </row>
    <row r="17" spans="1:55" ht="15.5" x14ac:dyDescent="0.35">
      <c r="A17" s="9" t="s">
        <v>8</v>
      </c>
      <c r="B17" s="325">
        <v>0.38472222222222219</v>
      </c>
      <c r="C17" s="326"/>
      <c r="D17" s="9" t="s">
        <v>8</v>
      </c>
      <c r="E17" s="325">
        <v>0.40347222222222223</v>
      </c>
      <c r="F17" s="326"/>
      <c r="G17" s="10" t="s">
        <v>8</v>
      </c>
      <c r="H17" s="327">
        <v>0.41944444444444445</v>
      </c>
      <c r="I17" s="327"/>
      <c r="J17" s="10" t="s">
        <v>8</v>
      </c>
      <c r="K17" s="335">
        <v>0.41388888888888892</v>
      </c>
      <c r="L17" s="324"/>
      <c r="AN17" s="341"/>
      <c r="AO17" s="11" t="s">
        <v>29</v>
      </c>
      <c r="AP17" s="46">
        <v>21</v>
      </c>
      <c r="AQ17" s="13">
        <v>67</v>
      </c>
      <c r="AR17" s="13">
        <v>39</v>
      </c>
      <c r="AS17" s="13">
        <v>72</v>
      </c>
      <c r="AT17" s="13">
        <v>25</v>
      </c>
      <c r="AU17" s="13">
        <v>17</v>
      </c>
      <c r="AV17" s="14">
        <v>20</v>
      </c>
    </row>
    <row r="18" spans="1:55" ht="15.5" x14ac:dyDescent="0.35">
      <c r="A18" s="9" t="s">
        <v>39</v>
      </c>
      <c r="B18" s="344" t="s">
        <v>40</v>
      </c>
      <c r="C18" s="345"/>
      <c r="D18" s="9" t="s">
        <v>39</v>
      </c>
      <c r="E18" s="344" t="s">
        <v>41</v>
      </c>
      <c r="F18" s="345"/>
      <c r="G18" s="10" t="s">
        <v>39</v>
      </c>
      <c r="H18" s="330" t="s">
        <v>42</v>
      </c>
      <c r="I18" s="330"/>
      <c r="J18" s="10" t="s">
        <v>39</v>
      </c>
      <c r="K18" s="339" t="s">
        <v>43</v>
      </c>
      <c r="L18" s="324"/>
      <c r="AN18" s="341"/>
      <c r="AO18" s="32" t="s">
        <v>31</v>
      </c>
      <c r="AP18" s="46">
        <v>4</v>
      </c>
      <c r="AQ18" s="13">
        <v>8</v>
      </c>
      <c r="AR18" s="13">
        <v>10</v>
      </c>
      <c r="AS18" s="13">
        <v>13</v>
      </c>
      <c r="AT18" s="13">
        <v>10</v>
      </c>
      <c r="AU18" s="13">
        <v>6</v>
      </c>
      <c r="AV18" s="14">
        <v>6</v>
      </c>
    </row>
    <row r="19" spans="1:55" ht="15.5" x14ac:dyDescent="0.35">
      <c r="A19" s="20" t="s">
        <v>21</v>
      </c>
      <c r="B19" s="320" t="s">
        <v>45</v>
      </c>
      <c r="C19" s="321"/>
      <c r="D19" s="20" t="s">
        <v>21</v>
      </c>
      <c r="E19" s="322" t="s">
        <v>46</v>
      </c>
      <c r="F19" s="322"/>
      <c r="G19" s="21" t="s">
        <v>21</v>
      </c>
      <c r="H19" s="322" t="s">
        <v>47</v>
      </c>
      <c r="I19" s="322"/>
      <c r="J19" s="21" t="s">
        <v>21</v>
      </c>
      <c r="K19" s="323" t="s">
        <v>46</v>
      </c>
      <c r="L19" s="324"/>
      <c r="AN19" s="342" t="s">
        <v>30</v>
      </c>
      <c r="AO19" s="36" t="s">
        <v>18</v>
      </c>
      <c r="AP19" s="37">
        <v>970</v>
      </c>
      <c r="AQ19" s="38">
        <v>311</v>
      </c>
      <c r="AR19" s="38">
        <v>148</v>
      </c>
      <c r="AS19" s="38">
        <v>341</v>
      </c>
      <c r="AT19" s="38">
        <v>278</v>
      </c>
      <c r="AU19" s="38">
        <v>202</v>
      </c>
      <c r="AV19" s="38">
        <v>347</v>
      </c>
    </row>
    <row r="20" spans="1:55" ht="35.5" x14ac:dyDescent="0.35">
      <c r="A20" s="23" t="s">
        <v>24</v>
      </c>
      <c r="B20" s="23" t="s">
        <v>25</v>
      </c>
      <c r="C20" s="24" t="s">
        <v>26</v>
      </c>
      <c r="D20" s="23" t="s">
        <v>24</v>
      </c>
      <c r="E20" s="23" t="s">
        <v>25</v>
      </c>
      <c r="F20" s="24" t="s">
        <v>26</v>
      </c>
      <c r="G20" s="23" t="s">
        <v>24</v>
      </c>
      <c r="H20" s="23" t="s">
        <v>25</v>
      </c>
      <c r="I20" s="24" t="s">
        <v>26</v>
      </c>
      <c r="J20" s="23" t="s">
        <v>24</v>
      </c>
      <c r="K20" s="23" t="s">
        <v>25</v>
      </c>
      <c r="L20" s="24" t="s">
        <v>26</v>
      </c>
      <c r="AN20" s="342"/>
      <c r="AO20" s="36" t="s">
        <v>20</v>
      </c>
      <c r="AP20" s="39">
        <v>69</v>
      </c>
      <c r="AQ20" s="38">
        <v>131</v>
      </c>
      <c r="AR20" s="38">
        <v>2</v>
      </c>
      <c r="AS20" s="38">
        <v>21</v>
      </c>
      <c r="AT20" s="38">
        <v>11</v>
      </c>
      <c r="AU20" s="38">
        <v>8</v>
      </c>
      <c r="AV20" s="38">
        <v>122</v>
      </c>
    </row>
    <row r="21" spans="1:55" ht="15.5" x14ac:dyDescent="0.35">
      <c r="A21" s="25">
        <v>1</v>
      </c>
      <c r="B21" s="26">
        <v>0.7</v>
      </c>
      <c r="C21" s="27">
        <v>0.2</v>
      </c>
      <c r="D21" s="25">
        <v>1</v>
      </c>
      <c r="E21" s="26">
        <v>0.28000000000000003</v>
      </c>
      <c r="F21" s="28">
        <v>0.3</v>
      </c>
      <c r="G21" s="25">
        <v>1</v>
      </c>
      <c r="H21" s="26">
        <v>0.28000000000000003</v>
      </c>
      <c r="I21" s="28">
        <v>0.4</v>
      </c>
      <c r="J21" s="25">
        <v>1</v>
      </c>
      <c r="K21" s="26">
        <v>0.32</v>
      </c>
      <c r="L21" s="28">
        <v>0.2</v>
      </c>
      <c r="AN21" s="342"/>
      <c r="AO21" s="40" t="s">
        <v>23</v>
      </c>
      <c r="AP21" s="39">
        <v>45</v>
      </c>
      <c r="AQ21" s="38">
        <v>14</v>
      </c>
      <c r="AR21" s="38">
        <v>19</v>
      </c>
      <c r="AS21" s="38">
        <v>17</v>
      </c>
      <c r="AT21" s="38">
        <v>11</v>
      </c>
      <c r="AU21" s="38">
        <v>11</v>
      </c>
      <c r="AV21" s="38">
        <v>17</v>
      </c>
    </row>
    <row r="22" spans="1:55" ht="15.5" x14ac:dyDescent="0.35">
      <c r="A22" s="25">
        <v>2</v>
      </c>
      <c r="B22" s="26"/>
      <c r="C22" s="27"/>
      <c r="D22" s="25">
        <v>2</v>
      </c>
      <c r="E22" s="26"/>
      <c r="F22" s="26"/>
      <c r="G22" s="25">
        <v>2</v>
      </c>
      <c r="H22" s="26"/>
      <c r="I22" s="26"/>
      <c r="J22" s="25">
        <v>2</v>
      </c>
      <c r="K22" s="26"/>
      <c r="L22" s="26"/>
      <c r="AN22" s="342"/>
      <c r="AO22" s="36" t="s">
        <v>29</v>
      </c>
      <c r="AP22" s="39">
        <v>320</v>
      </c>
      <c r="AQ22" s="38">
        <v>34</v>
      </c>
      <c r="AR22" s="38">
        <v>25</v>
      </c>
      <c r="AS22" s="38">
        <v>49</v>
      </c>
      <c r="AT22" s="38">
        <v>93</v>
      </c>
      <c r="AU22" s="38">
        <v>34</v>
      </c>
      <c r="AV22" s="38">
        <v>40</v>
      </c>
    </row>
    <row r="23" spans="1:55" ht="15.5" x14ac:dyDescent="0.35">
      <c r="A23" s="25" t="s">
        <v>32</v>
      </c>
      <c r="B23" s="26">
        <v>-0.1</v>
      </c>
      <c r="C23" s="27"/>
      <c r="D23" s="25" t="s">
        <v>32</v>
      </c>
      <c r="E23" s="26">
        <v>-0.1</v>
      </c>
      <c r="F23" s="26"/>
      <c r="G23" s="25" t="s">
        <v>32</v>
      </c>
      <c r="H23" s="26">
        <v>0</v>
      </c>
      <c r="I23" s="26"/>
      <c r="J23" s="25" t="s">
        <v>32</v>
      </c>
      <c r="K23" s="26">
        <v>0.1</v>
      </c>
      <c r="L23" s="26"/>
      <c r="AN23" s="342"/>
      <c r="AO23" s="41" t="s">
        <v>31</v>
      </c>
      <c r="AP23" s="39">
        <v>8</v>
      </c>
      <c r="AQ23" s="38">
        <v>10</v>
      </c>
      <c r="AR23" s="38">
        <v>7</v>
      </c>
      <c r="AS23" s="38">
        <v>9</v>
      </c>
      <c r="AT23" s="38">
        <v>8</v>
      </c>
      <c r="AU23" s="38">
        <v>7</v>
      </c>
      <c r="AV23" s="38">
        <v>6</v>
      </c>
    </row>
    <row r="24" spans="1:55" ht="15.5" x14ac:dyDescent="0.35">
      <c r="A24" s="25" t="s">
        <v>10</v>
      </c>
      <c r="B24" s="26">
        <v>8.39</v>
      </c>
      <c r="C24" s="27"/>
      <c r="D24" s="25" t="s">
        <v>10</v>
      </c>
      <c r="E24" s="26">
        <v>7.94</v>
      </c>
      <c r="F24" s="26"/>
      <c r="G24" s="25" t="s">
        <v>10</v>
      </c>
      <c r="H24" s="26">
        <v>7.86</v>
      </c>
      <c r="I24" s="26"/>
      <c r="J24" s="25" t="s">
        <v>10</v>
      </c>
      <c r="K24" s="26">
        <v>7.99</v>
      </c>
      <c r="L24" s="26"/>
      <c r="AW24" s="49"/>
      <c r="AX24" s="50"/>
      <c r="AY24" s="50"/>
      <c r="AZ24" s="1"/>
      <c r="BA24" s="1"/>
      <c r="BB24" s="1"/>
      <c r="BC24" s="51"/>
    </row>
    <row r="25" spans="1:55" ht="15.5" x14ac:dyDescent="0.35">
      <c r="A25" s="25" t="s">
        <v>33</v>
      </c>
      <c r="B25" s="28">
        <v>0.76700000000000002</v>
      </c>
      <c r="C25" s="28"/>
      <c r="D25" s="25" t="s">
        <v>33</v>
      </c>
      <c r="E25" s="28">
        <v>0.77300000000000002</v>
      </c>
      <c r="F25" s="28"/>
      <c r="G25" s="25" t="s">
        <v>33</v>
      </c>
      <c r="H25" s="28">
        <v>0.80500000000000005</v>
      </c>
      <c r="I25" s="28"/>
      <c r="J25" s="25" t="s">
        <v>33</v>
      </c>
      <c r="K25" s="28">
        <v>0.86699999999999999</v>
      </c>
      <c r="L25" s="28"/>
      <c r="AP25" s="343" t="s">
        <v>48</v>
      </c>
      <c r="AQ25" s="343"/>
      <c r="AR25" s="343"/>
      <c r="AS25" s="343"/>
      <c r="AT25" s="343"/>
      <c r="AU25" s="343"/>
      <c r="AV25" s="343"/>
      <c r="AW25" s="49"/>
      <c r="AX25" s="50"/>
      <c r="AY25" s="50"/>
      <c r="AZ25" s="1"/>
      <c r="BA25" s="1"/>
      <c r="BB25" s="54"/>
      <c r="BC25" s="55"/>
    </row>
    <row r="26" spans="1:55" ht="15.5" x14ac:dyDescent="0.35">
      <c r="A26" s="25" t="s">
        <v>35</v>
      </c>
      <c r="B26" s="28">
        <v>10.47</v>
      </c>
      <c r="C26" s="28"/>
      <c r="D26" s="25" t="s">
        <v>35</v>
      </c>
      <c r="E26" s="28">
        <v>9.6300000000000008</v>
      </c>
      <c r="F26" s="28"/>
      <c r="G26" s="25" t="s">
        <v>35</v>
      </c>
      <c r="H26" s="28">
        <v>8.56</v>
      </c>
      <c r="I26" s="28"/>
      <c r="J26" s="25" t="s">
        <v>35</v>
      </c>
      <c r="K26" s="28">
        <v>9.02</v>
      </c>
      <c r="L26" s="28"/>
      <c r="AN26" s="6" t="s">
        <v>15</v>
      </c>
      <c r="AO26" s="6" t="s">
        <v>16</v>
      </c>
      <c r="AP26" s="7">
        <v>40630</v>
      </c>
      <c r="AQ26" s="7">
        <v>40686</v>
      </c>
      <c r="AR26" s="7">
        <v>40710</v>
      </c>
      <c r="AS26" s="7">
        <v>40749</v>
      </c>
      <c r="AT26" s="7">
        <v>40778</v>
      </c>
      <c r="AU26" s="7">
        <v>40812</v>
      </c>
      <c r="AV26" s="8">
        <v>40875</v>
      </c>
      <c r="AW26" s="49"/>
      <c r="AX26" s="50"/>
      <c r="AY26" s="50"/>
      <c r="AZ26" s="56"/>
      <c r="BA26" s="1"/>
      <c r="BB26" s="54"/>
      <c r="BC26" s="57"/>
    </row>
    <row r="27" spans="1:55" x14ac:dyDescent="0.35">
      <c r="A27" s="58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AN27" s="341" t="s">
        <v>17</v>
      </c>
      <c r="AO27" s="11" t="s">
        <v>18</v>
      </c>
      <c r="AP27" s="60">
        <f>AP4*0.002723*$R$47</f>
        <v>35.016518897009995</v>
      </c>
      <c r="AQ27" s="60">
        <f>AQ4*0.002723*$T$47</f>
        <v>67.763216118780008</v>
      </c>
      <c r="AR27" s="60">
        <f>AR4*0.002723*$U$47</f>
        <v>32.641240905000004</v>
      </c>
      <c r="AS27" s="60">
        <f>AS4*0.002723*$V$47</f>
        <v>24.586386995519998</v>
      </c>
      <c r="AT27" s="60">
        <f>AT4*0.002723*$W$47</f>
        <v>16.944988804170002</v>
      </c>
      <c r="AU27" s="60">
        <f>AU4*0.002723*$X$47</f>
        <v>27.161076240900005</v>
      </c>
      <c r="AV27" s="60">
        <f>AV4*0.002723*$Z$47</f>
        <v>57.680231508900007</v>
      </c>
      <c r="AW27" s="49"/>
      <c r="AX27" s="50"/>
      <c r="AY27" s="50"/>
      <c r="AZ27" s="61"/>
      <c r="BA27" s="1"/>
      <c r="BB27" s="54"/>
      <c r="BC27" s="55"/>
    </row>
    <row r="28" spans="1:55" x14ac:dyDescent="0.35">
      <c r="A28" s="1" t="s">
        <v>1</v>
      </c>
      <c r="B28" s="2">
        <v>40596</v>
      </c>
      <c r="AN28" s="341"/>
      <c r="AO28" s="11" t="s">
        <v>20</v>
      </c>
      <c r="AP28" s="60">
        <f t="shared" ref="AP28:AP31" si="0">AP5*0.002723*$R$47</f>
        <v>19.655048754180001</v>
      </c>
      <c r="AQ28" s="60">
        <f t="shared" ref="AQ28:AQ31" si="1">AQ5*0.002723*$T$47</f>
        <v>31.531438714230006</v>
      </c>
      <c r="AR28" s="60">
        <f t="shared" ref="AR28:AR31" si="2">AR5*0.002723*$U$47</f>
        <v>21.392567116200002</v>
      </c>
      <c r="AS28" s="60">
        <f t="shared" ref="AS28:AS31" si="3">AS5*0.002723*$V$47</f>
        <v>15.908838644160001</v>
      </c>
      <c r="AT28" s="60">
        <f t="shared" ref="AT28:AT31" si="4">AT5*0.002723*$W$47</f>
        <v>17.566009336260002</v>
      </c>
      <c r="AU28" s="60">
        <f t="shared" ref="AU28:AU31" si="5">AU5*0.002723*$X$47</f>
        <v>5.4769248387000005</v>
      </c>
      <c r="AV28" s="60">
        <f t="shared" ref="AV28:AV46" si="6">AV5*0.002723*$Z$47</f>
        <v>38.453487672600005</v>
      </c>
      <c r="AW28" s="49"/>
      <c r="AX28" s="50"/>
      <c r="AY28" s="50"/>
      <c r="AZ28" s="1"/>
      <c r="BA28" s="1"/>
      <c r="BB28" s="1"/>
      <c r="BC28" s="55"/>
    </row>
    <row r="29" spans="1:55" ht="24" x14ac:dyDescent="0.35">
      <c r="A29" s="331" t="s">
        <v>3</v>
      </c>
      <c r="B29" s="332"/>
      <c r="C29" s="333"/>
      <c r="D29" s="334" t="s">
        <v>4</v>
      </c>
      <c r="E29" s="334"/>
      <c r="F29" s="334"/>
      <c r="G29" s="331" t="s">
        <v>6</v>
      </c>
      <c r="H29" s="332"/>
      <c r="I29" s="333"/>
      <c r="J29" s="331" t="s">
        <v>5</v>
      </c>
      <c r="K29" s="332"/>
      <c r="L29" s="333"/>
      <c r="O29" s="62" t="s">
        <v>24</v>
      </c>
      <c r="P29" s="62" t="s">
        <v>25</v>
      </c>
      <c r="Q29" s="63" t="s">
        <v>26</v>
      </c>
      <c r="R29" s="62" t="s">
        <v>49</v>
      </c>
      <c r="S29" s="63" t="s">
        <v>50</v>
      </c>
      <c r="AN29" s="341"/>
      <c r="AO29" s="22" t="s">
        <v>23</v>
      </c>
      <c r="AP29" s="60">
        <f t="shared" si="0"/>
        <v>2.7669728828700002</v>
      </c>
      <c r="AQ29" s="60">
        <f t="shared" si="1"/>
        <v>2.1543218997300002</v>
      </c>
      <c r="AR29" s="60">
        <f t="shared" si="2"/>
        <v>2.3099955102000003</v>
      </c>
      <c r="AS29" s="60">
        <f t="shared" si="3"/>
        <v>0.96417203904000004</v>
      </c>
      <c r="AT29" s="60">
        <f t="shared" si="4"/>
        <v>0.97588940757000009</v>
      </c>
      <c r="AU29" s="60">
        <f t="shared" si="5"/>
        <v>0.37257992100000009</v>
      </c>
      <c r="AV29" s="60">
        <f t="shared" si="6"/>
        <v>2.0167913115</v>
      </c>
      <c r="AW29" s="49"/>
      <c r="AX29" s="50"/>
      <c r="AY29" s="50"/>
      <c r="AZ29" s="1"/>
      <c r="BA29" s="1"/>
      <c r="BB29" s="1"/>
      <c r="BC29" s="55"/>
    </row>
    <row r="30" spans="1:55" ht="15.5" x14ac:dyDescent="0.35">
      <c r="A30" s="9" t="s">
        <v>8</v>
      </c>
      <c r="B30" s="325">
        <v>0.40625</v>
      </c>
      <c r="C30" s="326"/>
      <c r="D30" s="9" t="s">
        <v>8</v>
      </c>
      <c r="E30" s="325">
        <v>0.4201388888888889</v>
      </c>
      <c r="F30" s="326"/>
      <c r="G30" s="10" t="s">
        <v>8</v>
      </c>
      <c r="H30" s="327">
        <v>0.43888888888888888</v>
      </c>
      <c r="I30" s="327"/>
      <c r="J30" s="10" t="s">
        <v>8</v>
      </c>
      <c r="K30" s="335">
        <v>0.43402777777777773</v>
      </c>
      <c r="L30" s="324"/>
      <c r="O30" s="26">
        <v>0</v>
      </c>
      <c r="P30" s="26">
        <v>0.26</v>
      </c>
      <c r="Q30" s="27">
        <v>0.4</v>
      </c>
      <c r="R30" s="26">
        <f>P30*2</f>
        <v>0.52</v>
      </c>
      <c r="S30" s="64">
        <f t="shared" ref="S30:S35" si="7">Q30*R30</f>
        <v>0.20800000000000002</v>
      </c>
      <c r="U30" s="65"/>
      <c r="AN30" s="341"/>
      <c r="AO30" s="11" t="s">
        <v>29</v>
      </c>
      <c r="AP30" s="60">
        <f t="shared" si="0"/>
        <v>0.57247714817999995</v>
      </c>
      <c r="AQ30" s="60">
        <f t="shared" si="1"/>
        <v>2.3501693451600003</v>
      </c>
      <c r="AR30" s="60">
        <f t="shared" si="2"/>
        <v>1.5065188110000001</v>
      </c>
      <c r="AS30" s="60">
        <f t="shared" si="3"/>
        <v>1.2052150488</v>
      </c>
      <c r="AT30" s="60">
        <f t="shared" si="4"/>
        <v>1.0646066264400003</v>
      </c>
      <c r="AU30" s="60">
        <f t="shared" si="5"/>
        <v>4.5082170441000011</v>
      </c>
      <c r="AV30" s="60">
        <f t="shared" si="6"/>
        <v>2.0167913115</v>
      </c>
      <c r="AW30" s="49"/>
      <c r="AX30" s="50"/>
      <c r="AY30" s="50"/>
      <c r="AZ30" s="1"/>
      <c r="BA30" s="1"/>
      <c r="BB30" s="54"/>
      <c r="BC30" s="55"/>
    </row>
    <row r="31" spans="1:55" ht="15.5" x14ac:dyDescent="0.35">
      <c r="A31" s="9" t="s">
        <v>39</v>
      </c>
      <c r="B31" s="328">
        <v>2</v>
      </c>
      <c r="C31" s="329"/>
      <c r="D31" s="9" t="s">
        <v>39</v>
      </c>
      <c r="E31" s="328">
        <v>3</v>
      </c>
      <c r="F31" s="329"/>
      <c r="G31" s="10" t="s">
        <v>39</v>
      </c>
      <c r="H31" s="330">
        <v>16</v>
      </c>
      <c r="I31" s="330"/>
      <c r="J31" s="10" t="s">
        <v>39</v>
      </c>
      <c r="K31" s="323">
        <v>10</v>
      </c>
      <c r="L31" s="324"/>
      <c r="O31" s="26">
        <v>2</v>
      </c>
      <c r="P31" s="26">
        <v>0.65</v>
      </c>
      <c r="Q31" s="27">
        <v>0.1</v>
      </c>
      <c r="R31" s="26">
        <f>P31*1.25</f>
        <v>0.8125</v>
      </c>
      <c r="S31" s="64">
        <f t="shared" si="7"/>
        <v>8.1250000000000003E-2</v>
      </c>
      <c r="U31" s="65"/>
      <c r="AN31" s="341"/>
      <c r="AO31" s="32" t="s">
        <v>31</v>
      </c>
      <c r="AP31" s="60">
        <f t="shared" si="0"/>
        <v>0.57247714817999995</v>
      </c>
      <c r="AQ31" s="60">
        <f t="shared" si="1"/>
        <v>1.1750846725800002</v>
      </c>
      <c r="AR31" s="60">
        <f t="shared" si="2"/>
        <v>0.60260752440000009</v>
      </c>
      <c r="AS31" s="60">
        <f t="shared" si="3"/>
        <v>0.84365053416000002</v>
      </c>
      <c r="AT31" s="60">
        <f t="shared" si="4"/>
        <v>0.70973775096000014</v>
      </c>
      <c r="AU31" s="60">
        <f t="shared" si="5"/>
        <v>0.22354795260000007</v>
      </c>
      <c r="AV31" s="60">
        <f t="shared" si="6"/>
        <v>1.6134330492000002</v>
      </c>
      <c r="AW31" s="49"/>
      <c r="AX31" s="50"/>
      <c r="AY31" s="50"/>
      <c r="AZ31" s="56"/>
      <c r="BA31" s="1"/>
      <c r="BB31" s="54"/>
      <c r="BC31" s="57"/>
    </row>
    <row r="32" spans="1:55" ht="15.5" x14ac:dyDescent="0.35">
      <c r="A32" s="20" t="s">
        <v>21</v>
      </c>
      <c r="B32" s="320" t="s">
        <v>51</v>
      </c>
      <c r="C32" s="321"/>
      <c r="D32" s="20" t="s">
        <v>21</v>
      </c>
      <c r="E32" s="322" t="s">
        <v>52</v>
      </c>
      <c r="F32" s="322"/>
      <c r="G32" s="21" t="s">
        <v>21</v>
      </c>
      <c r="H32" s="322" t="s">
        <v>53</v>
      </c>
      <c r="I32" s="322"/>
      <c r="J32" s="21" t="s">
        <v>21</v>
      </c>
      <c r="K32" s="339" t="s">
        <v>51</v>
      </c>
      <c r="L32" s="324"/>
      <c r="O32" s="26">
        <v>4</v>
      </c>
      <c r="P32" s="26"/>
      <c r="Q32" s="27"/>
      <c r="R32" s="26">
        <f>P32*0.95</f>
        <v>0</v>
      </c>
      <c r="S32" s="64">
        <f t="shared" si="7"/>
        <v>0</v>
      </c>
      <c r="U32" s="65"/>
      <c r="AN32" s="342" t="s">
        <v>22</v>
      </c>
      <c r="AO32" s="36" t="s">
        <v>18</v>
      </c>
      <c r="AP32" s="66">
        <f>AP9*0.002723*$R$48</f>
        <v>20.153873871600002</v>
      </c>
      <c r="AQ32" s="66">
        <f>AQ9*0.002723*$T$48</f>
        <v>49.112513238600009</v>
      </c>
      <c r="AR32" s="66">
        <f>AR9*0.002723*$U$48</f>
        <v>13.399917854400003</v>
      </c>
      <c r="AS32" s="66">
        <f>AS9*0.002723*$V$48</f>
        <v>15.679513002929999</v>
      </c>
      <c r="AT32" s="66">
        <f>AT9*0.002723*$W$48</f>
        <v>14.482667503080002</v>
      </c>
      <c r="AU32" s="66">
        <f>AU9*0.002723*$X$48</f>
        <v>4.0821800040000005</v>
      </c>
      <c r="AV32" s="66">
        <f t="shared" si="6"/>
        <v>35.898885344700005</v>
      </c>
      <c r="AW32" s="49"/>
      <c r="AX32" s="50"/>
      <c r="AY32" s="50"/>
      <c r="AZ32" s="61"/>
      <c r="BA32" s="1"/>
      <c r="BB32" s="54"/>
      <c r="BC32" s="55"/>
    </row>
    <row r="33" spans="1:55" ht="35.5" x14ac:dyDescent="0.35">
      <c r="A33" s="23" t="s">
        <v>24</v>
      </c>
      <c r="B33" s="23" t="s">
        <v>25</v>
      </c>
      <c r="C33" s="24" t="s">
        <v>26</v>
      </c>
      <c r="D33" s="23" t="s">
        <v>24</v>
      </c>
      <c r="E33" s="23" t="s">
        <v>25</v>
      </c>
      <c r="F33" s="24" t="s">
        <v>26</v>
      </c>
      <c r="G33" s="23" t="s">
        <v>24</v>
      </c>
      <c r="H33" s="23" t="s">
        <v>25</v>
      </c>
      <c r="I33" s="24" t="s">
        <v>26</v>
      </c>
      <c r="J33" s="23" t="s">
        <v>24</v>
      </c>
      <c r="K33" s="23" t="s">
        <v>25</v>
      </c>
      <c r="L33" s="24" t="s">
        <v>26</v>
      </c>
      <c r="O33" s="26">
        <v>6</v>
      </c>
      <c r="P33" s="26"/>
      <c r="Q33" s="26"/>
      <c r="R33" s="26">
        <f>P33*3</f>
        <v>0</v>
      </c>
      <c r="S33" s="64">
        <f t="shared" si="7"/>
        <v>0</v>
      </c>
      <c r="U33" s="65"/>
      <c r="AN33" s="342"/>
      <c r="AO33" s="36" t="s">
        <v>20</v>
      </c>
      <c r="AP33" s="66">
        <f t="shared" ref="AP33:AP36" si="8">AP10*0.002723*$R$48</f>
        <v>10.364849419680002</v>
      </c>
      <c r="AQ33" s="66">
        <f t="shared" ref="AQ33:AQ36" si="9">AQ10*0.002723*$T$48</f>
        <v>19.283440780800003</v>
      </c>
      <c r="AR33" s="66">
        <f t="shared" ref="AR33:AR36" si="10">AR10*0.002723*$U$48</f>
        <v>4.9180549572000007</v>
      </c>
      <c r="AS33" s="66">
        <f t="shared" ref="AS33:AS36" si="11">AS10*0.002723*$V$48</f>
        <v>6.4077266761200002</v>
      </c>
      <c r="AT33" s="66">
        <f t="shared" ref="AT33:AT36" si="12">AT10*0.002723*$W$48</f>
        <v>6.1867705838400004</v>
      </c>
      <c r="AU33" s="66">
        <f t="shared" ref="AU33:AU36" si="13">AU10*0.002723*$X$48</f>
        <v>1.7171074620000002</v>
      </c>
      <c r="AV33" s="66">
        <f t="shared" si="6"/>
        <v>24.604854000300001</v>
      </c>
      <c r="AW33" s="49"/>
      <c r="AX33" s="50"/>
      <c r="AY33" s="50"/>
      <c r="AZ33" s="1"/>
      <c r="BA33" s="1"/>
      <c r="BB33" s="1"/>
      <c r="BC33" s="55"/>
    </row>
    <row r="34" spans="1:55" ht="15.5" x14ac:dyDescent="0.35">
      <c r="A34" s="25">
        <v>1</v>
      </c>
      <c r="B34" s="26">
        <v>0.64</v>
      </c>
      <c r="C34" s="27">
        <v>0.6</v>
      </c>
      <c r="D34" s="25">
        <v>1</v>
      </c>
      <c r="E34" s="26">
        <v>0.43</v>
      </c>
      <c r="F34" s="28">
        <v>0.5</v>
      </c>
      <c r="G34" s="25">
        <v>1</v>
      </c>
      <c r="H34" s="26">
        <v>0.32</v>
      </c>
      <c r="I34" s="28">
        <v>0.9</v>
      </c>
      <c r="J34" s="25">
        <v>1</v>
      </c>
      <c r="K34" s="26">
        <v>0.32</v>
      </c>
      <c r="L34" s="28">
        <v>0.8</v>
      </c>
      <c r="P34" s="26"/>
      <c r="Q34" s="26"/>
      <c r="R34" s="26">
        <f>P34*2</f>
        <v>0</v>
      </c>
      <c r="S34" s="64">
        <f t="shared" si="7"/>
        <v>0</v>
      </c>
      <c r="AN34" s="342"/>
      <c r="AO34" s="40" t="s">
        <v>23</v>
      </c>
      <c r="AP34" s="66">
        <f t="shared" si="8"/>
        <v>5.8302277985700011</v>
      </c>
      <c r="AQ34" s="66">
        <f t="shared" si="9"/>
        <v>2.1091263354000005</v>
      </c>
      <c r="AR34" s="66">
        <f t="shared" si="10"/>
        <v>1.4967993348000004</v>
      </c>
      <c r="AS34" s="66">
        <f t="shared" si="11"/>
        <v>0.7281507586499999</v>
      </c>
      <c r="AT34" s="66">
        <f t="shared" si="12"/>
        <v>0.70304211180000009</v>
      </c>
      <c r="AU34" s="66">
        <f t="shared" si="13"/>
        <v>0.35638079400000006</v>
      </c>
      <c r="AV34" s="66">
        <f t="shared" si="6"/>
        <v>1.3445275409999999</v>
      </c>
      <c r="AW34" s="49"/>
      <c r="AX34" s="50"/>
      <c r="AY34" s="50"/>
      <c r="AZ34" s="1"/>
      <c r="BA34" s="1"/>
      <c r="BB34" s="1"/>
      <c r="BC34" s="55"/>
    </row>
    <row r="35" spans="1:55" ht="15.5" x14ac:dyDescent="0.35">
      <c r="A35" s="25">
        <v>2</v>
      </c>
      <c r="B35" s="26">
        <v>0.5</v>
      </c>
      <c r="C35" s="27">
        <v>0.3</v>
      </c>
      <c r="D35" s="25">
        <v>2</v>
      </c>
      <c r="E35" s="26">
        <v>0.42</v>
      </c>
      <c r="F35" s="26">
        <v>0.3</v>
      </c>
      <c r="G35" s="25">
        <v>2</v>
      </c>
      <c r="H35" s="26"/>
      <c r="I35" s="26"/>
      <c r="J35" s="25">
        <v>2</v>
      </c>
      <c r="K35" s="26"/>
      <c r="L35" s="26"/>
      <c r="P35" s="26"/>
      <c r="Q35" s="26"/>
      <c r="R35" s="26">
        <f>P35*3</f>
        <v>0</v>
      </c>
      <c r="S35" s="64">
        <f t="shared" si="7"/>
        <v>0</v>
      </c>
      <c r="AN35" s="342"/>
      <c r="AO35" s="36" t="s">
        <v>29</v>
      </c>
      <c r="AP35" s="66">
        <f t="shared" si="8"/>
        <v>0.86373745164000015</v>
      </c>
      <c r="AQ35" s="66">
        <f t="shared" si="9"/>
        <v>6.0260752440000003</v>
      </c>
      <c r="AR35" s="66">
        <f t="shared" si="10"/>
        <v>1.3542470172000003</v>
      </c>
      <c r="AS35" s="66">
        <f t="shared" si="11"/>
        <v>1.2135845977500002</v>
      </c>
      <c r="AT35" s="66">
        <f t="shared" si="12"/>
        <v>0.56243368944000005</v>
      </c>
      <c r="AU35" s="66">
        <f t="shared" si="13"/>
        <v>0.25918603200000007</v>
      </c>
      <c r="AV35" s="66">
        <f t="shared" si="6"/>
        <v>1.0756220328000001</v>
      </c>
      <c r="AW35" s="49"/>
      <c r="AX35" s="50"/>
      <c r="AY35" s="50"/>
      <c r="AZ35" s="1"/>
      <c r="BA35" s="1"/>
      <c r="BB35" s="54"/>
      <c r="BC35" s="55"/>
    </row>
    <row r="36" spans="1:55" ht="15.5" x14ac:dyDescent="0.35">
      <c r="A36" s="25" t="s">
        <v>32</v>
      </c>
      <c r="B36" s="26">
        <v>-0.1</v>
      </c>
      <c r="C36" s="27"/>
      <c r="D36" s="25" t="s">
        <v>32</v>
      </c>
      <c r="E36" s="26">
        <v>0</v>
      </c>
      <c r="F36" s="26"/>
      <c r="G36" s="25" t="s">
        <v>32</v>
      </c>
      <c r="H36" s="26">
        <v>0</v>
      </c>
      <c r="I36" s="26"/>
      <c r="J36" s="25" t="s">
        <v>32</v>
      </c>
      <c r="K36" s="26">
        <v>0.4</v>
      </c>
      <c r="L36" s="26"/>
      <c r="P36" s="67"/>
      <c r="Q36" s="26"/>
      <c r="R36" s="26"/>
      <c r="S36" s="64"/>
      <c r="AN36" s="342"/>
      <c r="AO36" s="41" t="s">
        <v>31</v>
      </c>
      <c r="AP36" s="66">
        <f t="shared" si="8"/>
        <v>0.28791248388000007</v>
      </c>
      <c r="AQ36" s="66">
        <f t="shared" si="9"/>
        <v>1.0545631677000002</v>
      </c>
      <c r="AR36" s="66">
        <f t="shared" si="10"/>
        <v>0.4276569528000001</v>
      </c>
      <c r="AS36" s="66">
        <f t="shared" si="11"/>
        <v>0.53397722300999995</v>
      </c>
      <c r="AT36" s="66">
        <f t="shared" si="12"/>
        <v>0.63273790062000002</v>
      </c>
      <c r="AU36" s="66">
        <f t="shared" si="13"/>
        <v>0.22678777800000005</v>
      </c>
      <c r="AV36" s="66">
        <f t="shared" si="6"/>
        <v>0.53781101640000006</v>
      </c>
      <c r="AW36" s="49"/>
      <c r="AX36" s="50"/>
      <c r="AY36" s="50"/>
      <c r="AZ36" s="56"/>
      <c r="BA36" s="1"/>
      <c r="BB36" s="54"/>
      <c r="BC36" s="57"/>
    </row>
    <row r="37" spans="1:55" ht="15.5" x14ac:dyDescent="0.35">
      <c r="A37" s="25" t="s">
        <v>10</v>
      </c>
      <c r="B37" s="26">
        <v>8.57</v>
      </c>
      <c r="C37" s="27"/>
      <c r="D37" s="25" t="s">
        <v>10</v>
      </c>
      <c r="E37" s="26">
        <v>7.92</v>
      </c>
      <c r="F37" s="26"/>
      <c r="G37" s="25" t="s">
        <v>10</v>
      </c>
      <c r="H37" s="26">
        <v>7.81</v>
      </c>
      <c r="I37" s="26"/>
      <c r="J37" s="25" t="s">
        <v>10</v>
      </c>
      <c r="K37" s="26">
        <v>7.64</v>
      </c>
      <c r="L37" s="26"/>
      <c r="P37" s="67"/>
      <c r="Q37" s="26"/>
      <c r="R37" s="26"/>
      <c r="S37" s="64"/>
      <c r="AN37" s="341" t="s">
        <v>28</v>
      </c>
      <c r="AO37" s="11" t="s">
        <v>18</v>
      </c>
      <c r="AP37" s="60">
        <f>AP14*0.002723*$R$49</f>
        <v>25.826754149910002</v>
      </c>
      <c r="AQ37" s="60">
        <f>AQ14*0.002723*$T$49</f>
        <v>27.619511535000004</v>
      </c>
      <c r="AR37" s="60">
        <f>AR14*0.002723*$U$49</f>
        <v>8.5725780084000007</v>
      </c>
      <c r="AS37" s="60">
        <f>AS14*0.002723*$V$49</f>
        <v>14.462580585600001</v>
      </c>
      <c r="AT37" s="60">
        <f>AT14*0.002723*$W$49</f>
        <v>3.7211014631700006</v>
      </c>
      <c r="AU37" s="60">
        <f>AU14*0.002723*$X$49</f>
        <v>2.3132353355999999</v>
      </c>
      <c r="AV37" s="60">
        <f t="shared" si="6"/>
        <v>62.654983410599996</v>
      </c>
      <c r="AW37" s="49"/>
      <c r="AX37" s="50"/>
      <c r="AY37" s="50"/>
      <c r="AZ37" s="61"/>
      <c r="BA37" s="1"/>
      <c r="BB37" s="54"/>
      <c r="BC37" s="55"/>
    </row>
    <row r="38" spans="1:55" ht="15.5" x14ac:dyDescent="0.35">
      <c r="A38" s="25" t="s">
        <v>33</v>
      </c>
      <c r="B38" s="28">
        <v>0.877</v>
      </c>
      <c r="C38" s="28"/>
      <c r="D38" s="25" t="s">
        <v>33</v>
      </c>
      <c r="E38" s="28">
        <v>0.88500000000000001</v>
      </c>
      <c r="F38" s="28"/>
      <c r="G38" s="25" t="s">
        <v>33</v>
      </c>
      <c r="H38" s="28">
        <v>0.878</v>
      </c>
      <c r="I38" s="28"/>
      <c r="J38" s="25" t="s">
        <v>33</v>
      </c>
      <c r="K38" s="28">
        <v>0.92400000000000004</v>
      </c>
      <c r="L38" s="28"/>
      <c r="P38" s="67"/>
      <c r="Q38" s="26"/>
      <c r="R38" s="26"/>
      <c r="S38" s="64">
        <f>SUM(S30:S36)</f>
        <v>0.28925000000000001</v>
      </c>
      <c r="AN38" s="341"/>
      <c r="AO38" s="11" t="s">
        <v>20</v>
      </c>
      <c r="AP38" s="60">
        <f t="shared" ref="AP38:AP41" si="14">AP15*0.002723*$R$49</f>
        <v>17.77524806001</v>
      </c>
      <c r="AQ38" s="60">
        <f t="shared" ref="AQ38:AQ41" si="15">AQ15*0.002723*$T$49</f>
        <v>14.010624942300002</v>
      </c>
      <c r="AR38" s="60">
        <f t="shared" ref="AR38:AR41" si="16">AR15*0.002723*$U$49</f>
        <v>4.7965615047000005</v>
      </c>
      <c r="AS38" s="60">
        <f t="shared" ref="AS38:AS41" si="17">AS15*0.002723*$V$49</f>
        <v>6.3742484803200004</v>
      </c>
      <c r="AT38" s="60">
        <f t="shared" ref="AT38:AT41" si="18">AT15*0.002723*$W$49</f>
        <v>3.6574928911500004</v>
      </c>
      <c r="AU38" s="60">
        <f t="shared" ref="AU38:AU41" si="19">AU15*0.002723*$X$49</f>
        <v>1.0885813344000002</v>
      </c>
      <c r="AV38" s="60">
        <f t="shared" si="6"/>
        <v>45.310578131700005</v>
      </c>
      <c r="AW38" s="49"/>
      <c r="AX38" s="50"/>
      <c r="AY38" s="50"/>
      <c r="AZ38" s="1"/>
      <c r="BA38" s="1"/>
      <c r="BB38" s="1"/>
      <c r="BC38" s="55"/>
    </row>
    <row r="39" spans="1:55" ht="15.5" x14ac:dyDescent="0.35">
      <c r="A39" s="25" t="s">
        <v>35</v>
      </c>
      <c r="B39" s="28">
        <v>7.87</v>
      </c>
      <c r="C39" s="28"/>
      <c r="D39" s="25" t="s">
        <v>35</v>
      </c>
      <c r="E39" s="28">
        <v>10.25</v>
      </c>
      <c r="F39" s="28"/>
      <c r="G39" s="25" t="s">
        <v>35</v>
      </c>
      <c r="H39" s="28">
        <v>10.26</v>
      </c>
      <c r="I39" s="28"/>
      <c r="J39" s="25" t="s">
        <v>35</v>
      </c>
      <c r="K39" s="28">
        <v>10.01</v>
      </c>
      <c r="L39" s="28"/>
      <c r="AN39" s="341"/>
      <c r="AO39" s="22" t="s">
        <v>23</v>
      </c>
      <c r="AP39" s="60">
        <f t="shared" si="14"/>
        <v>2.0438438535900003</v>
      </c>
      <c r="AQ39" s="60">
        <f t="shared" si="15"/>
        <v>0.65282481810000004</v>
      </c>
      <c r="AR39" s="60">
        <f t="shared" si="16"/>
        <v>0.88447233420000004</v>
      </c>
      <c r="AS39" s="60">
        <f t="shared" si="17"/>
        <v>0.48208601952000002</v>
      </c>
      <c r="AT39" s="60">
        <f t="shared" si="18"/>
        <v>0.31804286010000005</v>
      </c>
      <c r="AU39" s="60">
        <f t="shared" si="19"/>
        <v>0.27214533360000004</v>
      </c>
      <c r="AV39" s="60">
        <f t="shared" si="6"/>
        <v>1.2100747869000001</v>
      </c>
      <c r="AW39" s="49"/>
      <c r="AX39" s="50"/>
      <c r="AY39" s="50"/>
      <c r="AZ39" s="1"/>
      <c r="BA39" s="1"/>
      <c r="BB39" s="1"/>
      <c r="BC39" s="55"/>
    </row>
    <row r="40" spans="1:55" x14ac:dyDescent="0.35">
      <c r="AN40" s="341"/>
      <c r="AO40" s="11" t="s">
        <v>29</v>
      </c>
      <c r="AP40" s="60">
        <f t="shared" si="14"/>
        <v>1.3006279068300002</v>
      </c>
      <c r="AQ40" s="60">
        <f t="shared" si="15"/>
        <v>3.3645586779000003</v>
      </c>
      <c r="AR40" s="60">
        <f t="shared" si="16"/>
        <v>1.3267085013</v>
      </c>
      <c r="AS40" s="60">
        <f t="shared" si="17"/>
        <v>1.9283440780800001</v>
      </c>
      <c r="AT40" s="60">
        <f t="shared" si="18"/>
        <v>0.79510715025000023</v>
      </c>
      <c r="AU40" s="60">
        <f t="shared" si="19"/>
        <v>0.33046219080000006</v>
      </c>
      <c r="AV40" s="60">
        <f t="shared" si="6"/>
        <v>2.6890550819999999</v>
      </c>
      <c r="AW40" s="49"/>
      <c r="AX40" s="50"/>
      <c r="AY40" s="50"/>
      <c r="AZ40" s="1"/>
      <c r="BA40" s="1"/>
      <c r="BB40" s="54"/>
      <c r="BC40" s="55"/>
    </row>
    <row r="41" spans="1:55" x14ac:dyDescent="0.35">
      <c r="A41" s="1" t="s">
        <v>1</v>
      </c>
      <c r="B41" s="2">
        <v>40630</v>
      </c>
      <c r="AN41" s="341"/>
      <c r="AO41" s="32" t="s">
        <v>31</v>
      </c>
      <c r="AP41" s="60">
        <f t="shared" si="14"/>
        <v>0.24773864892000003</v>
      </c>
      <c r="AQ41" s="60">
        <f t="shared" si="15"/>
        <v>0.40173834960000004</v>
      </c>
      <c r="AR41" s="60">
        <f t="shared" si="16"/>
        <v>0.34018166700000002</v>
      </c>
      <c r="AS41" s="60">
        <f t="shared" si="17"/>
        <v>0.34817323632000002</v>
      </c>
      <c r="AT41" s="60">
        <f t="shared" si="18"/>
        <v>0.31804286010000005</v>
      </c>
      <c r="AU41" s="60">
        <f t="shared" si="19"/>
        <v>0.1166337144</v>
      </c>
      <c r="AV41" s="60">
        <f t="shared" si="6"/>
        <v>0.8067165246000001</v>
      </c>
      <c r="AW41" s="49"/>
      <c r="AX41" s="50"/>
      <c r="AY41" s="50"/>
      <c r="AZ41" s="56"/>
      <c r="BA41" s="1"/>
      <c r="BB41" s="54"/>
      <c r="BC41" s="57"/>
    </row>
    <row r="42" spans="1:55" x14ac:dyDescent="0.35">
      <c r="A42" s="331" t="s">
        <v>3</v>
      </c>
      <c r="B42" s="332"/>
      <c r="C42" s="333"/>
      <c r="D42" s="334" t="s">
        <v>4</v>
      </c>
      <c r="E42" s="334"/>
      <c r="F42" s="334"/>
      <c r="G42" s="331" t="s">
        <v>6</v>
      </c>
      <c r="H42" s="332"/>
      <c r="I42" s="333"/>
      <c r="J42" s="331" t="s">
        <v>5</v>
      </c>
      <c r="K42" s="332"/>
      <c r="L42" s="333"/>
      <c r="AN42" s="342" t="s">
        <v>30</v>
      </c>
      <c r="AO42" s="36" t="s">
        <v>18</v>
      </c>
      <c r="AP42" s="66">
        <f>AP19*0.002723*$R$50</f>
        <v>45.46338989640001</v>
      </c>
      <c r="AQ42" s="66">
        <f>AQ19*0.002723*$T$50</f>
        <v>19.782265898220004</v>
      </c>
      <c r="AR42" s="66">
        <f>AR19*0.002723*$U$50</f>
        <v>1.1987353980000002</v>
      </c>
      <c r="AS42" s="66">
        <f>AS19*0.002723*$V$50</f>
        <v>6.8496388606799998</v>
      </c>
      <c r="AT42" s="66">
        <f>AT19*0.002723*$W$50</f>
        <v>2.3267346081000007</v>
      </c>
      <c r="AU42" s="66">
        <f>AU19*0.002723*$X$50</f>
        <v>2.9450012886000003</v>
      </c>
      <c r="AV42" s="66">
        <f t="shared" si="6"/>
        <v>46.655105672700003</v>
      </c>
      <c r="AW42" s="49"/>
      <c r="AX42" s="50"/>
      <c r="AY42" s="50"/>
      <c r="AZ42" s="61"/>
      <c r="BA42" s="1"/>
      <c r="BB42" s="54"/>
      <c r="BC42" s="55"/>
    </row>
    <row r="43" spans="1:55" ht="15.5" x14ac:dyDescent="0.35">
      <c r="A43" s="9" t="s">
        <v>8</v>
      </c>
      <c r="B43" s="325">
        <v>0.5</v>
      </c>
      <c r="C43" s="326"/>
      <c r="D43" s="9" t="s">
        <v>8</v>
      </c>
      <c r="E43" s="325">
        <v>0.5083333333333333</v>
      </c>
      <c r="F43" s="326"/>
      <c r="G43" s="10" t="s">
        <v>8</v>
      </c>
      <c r="H43" s="327">
        <v>0.51944444444444449</v>
      </c>
      <c r="I43" s="327"/>
      <c r="J43" s="10" t="s">
        <v>8</v>
      </c>
      <c r="K43" s="335">
        <v>0.51527777777777783</v>
      </c>
      <c r="L43" s="324"/>
      <c r="AN43" s="342"/>
      <c r="AO43" s="36" t="s">
        <v>20</v>
      </c>
      <c r="AP43" s="66">
        <f t="shared" ref="AP43:AP46" si="20">AP20*0.002723*$R$50</f>
        <v>3.2339937142799999</v>
      </c>
      <c r="AQ43" s="66">
        <f t="shared" ref="AQ43:AQ46" si="21">AQ20*0.002723*$T$50</f>
        <v>8.3327229346200014</v>
      </c>
      <c r="AR43" s="66">
        <f t="shared" ref="AR43:AR46" si="22">AR20*0.002723*$U$50</f>
        <v>1.6199127000000004E-2</v>
      </c>
      <c r="AS43" s="66">
        <f t="shared" ref="AS43:AS46" si="23">AS20*0.002723*$V$50</f>
        <v>0.42182526708000001</v>
      </c>
      <c r="AT43" s="66">
        <f t="shared" ref="AT43:AT46" si="24">AT20*0.002723*$W$50</f>
        <v>9.2065038450000025E-2</v>
      </c>
      <c r="AU43" s="66">
        <f t="shared" ref="AU43:AU46" si="25">AU20*0.002723*$X$50</f>
        <v>0.1166337144</v>
      </c>
      <c r="AV43" s="66">
        <f t="shared" si="6"/>
        <v>16.4032360002</v>
      </c>
      <c r="AW43" s="49"/>
      <c r="AX43" s="50"/>
      <c r="AY43" s="50"/>
      <c r="AZ43" s="1"/>
      <c r="BA43" s="1"/>
      <c r="BB43" s="1"/>
      <c r="BC43" s="55"/>
    </row>
    <row r="44" spans="1:55" ht="28.25" customHeight="1" x14ac:dyDescent="0.35">
      <c r="A44" s="9" t="s">
        <v>39</v>
      </c>
      <c r="B44" s="328" t="s">
        <v>54</v>
      </c>
      <c r="C44" s="329"/>
      <c r="D44" s="9" t="s">
        <v>39</v>
      </c>
      <c r="E44" s="328" t="s">
        <v>55</v>
      </c>
      <c r="F44" s="329"/>
      <c r="G44" s="10" t="s">
        <v>39</v>
      </c>
      <c r="H44" s="330" t="s">
        <v>43</v>
      </c>
      <c r="I44" s="330"/>
      <c r="J44" s="10" t="s">
        <v>39</v>
      </c>
      <c r="K44" s="339">
        <v>14</v>
      </c>
      <c r="L44" s="324"/>
      <c r="P44" t="s">
        <v>56</v>
      </c>
      <c r="AD44" s="68" t="s">
        <v>7</v>
      </c>
      <c r="AE44" s="69" t="s">
        <v>8</v>
      </c>
      <c r="AF44" s="69" t="s">
        <v>9</v>
      </c>
      <c r="AG44" s="69" t="s">
        <v>10</v>
      </c>
      <c r="AH44" s="69" t="s">
        <v>11</v>
      </c>
      <c r="AI44" s="69" t="s">
        <v>12</v>
      </c>
      <c r="AJ44" s="69" t="s">
        <v>14</v>
      </c>
      <c r="AN44" s="342"/>
      <c r="AO44" s="40" t="s">
        <v>23</v>
      </c>
      <c r="AP44" s="66">
        <f t="shared" si="20"/>
        <v>2.1091263354000001</v>
      </c>
      <c r="AQ44" s="66">
        <f t="shared" si="21"/>
        <v>0.89052000828000011</v>
      </c>
      <c r="AR44" s="66">
        <f t="shared" si="22"/>
        <v>0.15389170650000003</v>
      </c>
      <c r="AS44" s="66">
        <f t="shared" si="23"/>
        <v>0.34147759716000003</v>
      </c>
      <c r="AT44" s="66">
        <f t="shared" si="24"/>
        <v>9.2065038450000025E-2</v>
      </c>
      <c r="AU44" s="66">
        <f t="shared" si="25"/>
        <v>0.16037135729999999</v>
      </c>
      <c r="AV44" s="66">
        <f t="shared" si="6"/>
        <v>2.2856968197</v>
      </c>
      <c r="AW44" s="49"/>
      <c r="AX44" s="50"/>
      <c r="AY44" s="50"/>
      <c r="AZ44" s="1"/>
      <c r="BA44" s="1"/>
      <c r="BB44" s="54"/>
      <c r="BC44" s="51"/>
    </row>
    <row r="45" spans="1:55" ht="15.5" x14ac:dyDescent="0.35">
      <c r="A45" s="20" t="s">
        <v>21</v>
      </c>
      <c r="B45" s="320" t="s">
        <v>57</v>
      </c>
      <c r="C45" s="321"/>
      <c r="D45" s="20" t="s">
        <v>21</v>
      </c>
      <c r="E45" s="322" t="s">
        <v>58</v>
      </c>
      <c r="F45" s="322"/>
      <c r="G45" s="21" t="s">
        <v>21</v>
      </c>
      <c r="H45" s="322" t="s">
        <v>58</v>
      </c>
      <c r="I45" s="322"/>
      <c r="J45" s="21" t="s">
        <v>21</v>
      </c>
      <c r="K45" s="339" t="s">
        <v>59</v>
      </c>
      <c r="L45" s="324"/>
      <c r="P45" s="70">
        <v>31</v>
      </c>
      <c r="Q45" s="70">
        <v>28</v>
      </c>
      <c r="R45" s="70">
        <v>31</v>
      </c>
      <c r="S45" s="70">
        <v>30</v>
      </c>
      <c r="T45" s="70">
        <v>31</v>
      </c>
      <c r="U45" s="70">
        <v>30</v>
      </c>
      <c r="V45" s="70">
        <v>31</v>
      </c>
      <c r="W45" s="70">
        <v>31</v>
      </c>
      <c r="X45" s="71">
        <v>30</v>
      </c>
      <c r="Y45" s="71">
        <v>31</v>
      </c>
      <c r="Z45" s="71">
        <v>30</v>
      </c>
      <c r="AA45" s="71">
        <v>31</v>
      </c>
      <c r="AD45" s="317">
        <v>40568</v>
      </c>
      <c r="AE45" s="317"/>
      <c r="AF45" s="317"/>
      <c r="AG45" s="317"/>
      <c r="AH45" s="317"/>
      <c r="AI45" s="317"/>
      <c r="AJ45" s="317"/>
      <c r="AK45" s="72"/>
      <c r="AN45" s="342"/>
      <c r="AO45" s="36" t="s">
        <v>29</v>
      </c>
      <c r="AP45" s="66">
        <f t="shared" si="20"/>
        <v>14.998231718400001</v>
      </c>
      <c r="AQ45" s="66">
        <f t="shared" si="21"/>
        <v>2.1626914486800004</v>
      </c>
      <c r="AR45" s="66">
        <f t="shared" si="22"/>
        <v>0.20248908750000005</v>
      </c>
      <c r="AS45" s="66">
        <f t="shared" si="23"/>
        <v>0.98425895652000017</v>
      </c>
      <c r="AT45" s="66">
        <f t="shared" si="24"/>
        <v>0.77836805235000017</v>
      </c>
      <c r="AU45" s="66">
        <f t="shared" si="25"/>
        <v>0.49569328620000003</v>
      </c>
      <c r="AV45" s="66">
        <f t="shared" si="6"/>
        <v>5.3781101639999997</v>
      </c>
    </row>
    <row r="46" spans="1:55" ht="35.5" x14ac:dyDescent="0.35">
      <c r="A46" s="23" t="s">
        <v>24</v>
      </c>
      <c r="B46" s="23" t="s">
        <v>25</v>
      </c>
      <c r="C46" s="24" t="s">
        <v>26</v>
      </c>
      <c r="D46" s="23" t="s">
        <v>24</v>
      </c>
      <c r="E46" s="23" t="s">
        <v>25</v>
      </c>
      <c r="F46" s="24" t="s">
        <v>26</v>
      </c>
      <c r="G46" s="23" t="s">
        <v>24</v>
      </c>
      <c r="H46" s="23" t="s">
        <v>25</v>
      </c>
      <c r="I46" s="24" t="s">
        <v>26</v>
      </c>
      <c r="J46" s="23" t="s">
        <v>24</v>
      </c>
      <c r="K46" s="23" t="s">
        <v>25</v>
      </c>
      <c r="L46" s="24" t="s">
        <v>26</v>
      </c>
      <c r="O46" s="6" t="s">
        <v>15</v>
      </c>
      <c r="P46" s="73">
        <v>40568</v>
      </c>
      <c r="Q46" s="73">
        <v>40596</v>
      </c>
      <c r="R46" s="73">
        <v>40630</v>
      </c>
      <c r="S46" s="73">
        <v>40660</v>
      </c>
      <c r="T46" s="74">
        <v>40686</v>
      </c>
      <c r="U46" s="73">
        <v>40710</v>
      </c>
      <c r="V46" s="73">
        <v>40749</v>
      </c>
      <c r="W46" s="73">
        <v>40778</v>
      </c>
      <c r="X46" s="73">
        <v>40812</v>
      </c>
      <c r="Y46" s="74">
        <v>40841</v>
      </c>
      <c r="Z46" s="74">
        <v>40875</v>
      </c>
      <c r="AA46" s="74">
        <v>40905</v>
      </c>
      <c r="AB46" s="71" t="s">
        <v>60</v>
      </c>
      <c r="AC46" s="75"/>
      <c r="AD46" s="76" t="s">
        <v>17</v>
      </c>
      <c r="AE46" s="77">
        <v>0.38472222222222219</v>
      </c>
      <c r="AF46" s="78">
        <v>-0.1</v>
      </c>
      <c r="AG46" s="78">
        <v>8.39</v>
      </c>
      <c r="AH46" s="78">
        <v>0.76700000000000002</v>
      </c>
      <c r="AI46" s="78">
        <v>10.47</v>
      </c>
      <c r="AJ46" s="79">
        <v>6</v>
      </c>
      <c r="AN46" s="342"/>
      <c r="AO46" s="41" t="s">
        <v>31</v>
      </c>
      <c r="AP46" s="66">
        <f t="shared" si="20"/>
        <v>0.37495579296000003</v>
      </c>
      <c r="AQ46" s="66">
        <f t="shared" si="21"/>
        <v>0.63608572020000009</v>
      </c>
      <c r="AR46" s="66">
        <f t="shared" si="22"/>
        <v>5.6696944500000013E-2</v>
      </c>
      <c r="AS46" s="66">
        <f t="shared" si="23"/>
        <v>0.18078225732</v>
      </c>
      <c r="AT46" s="66">
        <f t="shared" si="24"/>
        <v>6.6956391600000012E-2</v>
      </c>
      <c r="AU46" s="66">
        <f t="shared" si="25"/>
        <v>0.1020545001</v>
      </c>
      <c r="AV46" s="66">
        <f t="shared" si="6"/>
        <v>0.8067165246000001</v>
      </c>
    </row>
    <row r="47" spans="1:55" ht="15.5" x14ac:dyDescent="0.35">
      <c r="A47" s="25">
        <v>1</v>
      </c>
      <c r="B47" s="26">
        <v>0.5</v>
      </c>
      <c r="C47" s="27">
        <v>0.9</v>
      </c>
      <c r="D47" s="25">
        <v>1</v>
      </c>
      <c r="E47" s="26">
        <v>0.28000000000000003</v>
      </c>
      <c r="F47" s="28">
        <v>0.7</v>
      </c>
      <c r="G47" s="25">
        <v>1</v>
      </c>
      <c r="H47" s="26">
        <v>0.25</v>
      </c>
      <c r="I47" s="28">
        <v>0.9</v>
      </c>
      <c r="J47" s="25">
        <v>1</v>
      </c>
      <c r="K47" s="26">
        <v>0.57999999999999996</v>
      </c>
      <c r="L47" s="28">
        <v>0.4</v>
      </c>
      <c r="O47" s="6" t="s">
        <v>17</v>
      </c>
      <c r="P47" s="80">
        <f t="shared" ref="P47:AA47" si="26">P9*1.983*P45</f>
        <v>17.212440000000001</v>
      </c>
      <c r="Q47" s="80">
        <f t="shared" si="26"/>
        <v>29.427720000000001</v>
      </c>
      <c r="R47" s="80">
        <f t="shared" si="26"/>
        <v>35.039609999999996</v>
      </c>
      <c r="S47" s="80">
        <f t="shared" si="26"/>
        <v>26.175600000000003</v>
      </c>
      <c r="T47" s="80">
        <f t="shared" si="26"/>
        <v>71.923410000000004</v>
      </c>
      <c r="U47" s="80">
        <f t="shared" si="26"/>
        <v>36.883800000000001</v>
      </c>
      <c r="V47" s="80">
        <f t="shared" si="26"/>
        <v>22.130279999999999</v>
      </c>
      <c r="W47" s="80">
        <f t="shared" si="26"/>
        <v>32.580690000000004</v>
      </c>
      <c r="X47" s="80">
        <f t="shared" si="26"/>
        <v>13.682700000000002</v>
      </c>
      <c r="Y47" s="80">
        <f t="shared" si="26"/>
        <v>41.801640000000006</v>
      </c>
      <c r="Z47" s="80">
        <f t="shared" si="26"/>
        <v>49.3767</v>
      </c>
      <c r="AA47" s="80">
        <f t="shared" si="26"/>
        <v>21.515549999999998</v>
      </c>
      <c r="AB47" s="81">
        <f>SUM(P47:AA47)</f>
        <v>397.75014000000004</v>
      </c>
      <c r="AC47" s="82"/>
      <c r="AD47" s="76" t="s">
        <v>22</v>
      </c>
      <c r="AE47" s="77">
        <v>0.40347222222222223</v>
      </c>
      <c r="AF47" s="78">
        <v>-0.1</v>
      </c>
      <c r="AG47" s="78">
        <v>7.94</v>
      </c>
      <c r="AH47" s="78">
        <v>0.77300000000000002</v>
      </c>
      <c r="AI47" s="78">
        <v>9.6300000000000008</v>
      </c>
      <c r="AJ47" s="79">
        <v>4</v>
      </c>
      <c r="AN47" s="49"/>
      <c r="AO47" s="50"/>
      <c r="AP47" s="50"/>
      <c r="AQ47" s="1"/>
      <c r="AR47" s="1"/>
      <c r="AS47" s="1"/>
      <c r="AT47" s="55"/>
    </row>
    <row r="48" spans="1:55" ht="15.5" x14ac:dyDescent="0.35">
      <c r="A48" s="25">
        <v>2</v>
      </c>
      <c r="B48" s="26">
        <v>0.48</v>
      </c>
      <c r="C48" s="27">
        <v>0.9</v>
      </c>
      <c r="D48" s="25">
        <v>2</v>
      </c>
      <c r="E48" s="26">
        <v>0.38</v>
      </c>
      <c r="F48" s="26">
        <v>0.8</v>
      </c>
      <c r="G48" s="25">
        <v>2</v>
      </c>
      <c r="H48" s="26"/>
      <c r="I48" s="26"/>
      <c r="J48" s="25">
        <v>2</v>
      </c>
      <c r="K48" s="26"/>
      <c r="L48" s="26"/>
      <c r="O48" s="6" t="s">
        <v>22</v>
      </c>
      <c r="P48" s="80">
        <f>P10*1.983*P45</f>
        <v>12.294600000000003</v>
      </c>
      <c r="Q48" s="80">
        <f t="shared" ref="Q48:AA48" si="27">Q10*1.983*Q45</f>
        <v>28.317240000000002</v>
      </c>
      <c r="R48" s="80">
        <f t="shared" si="27"/>
        <v>26.433390000000003</v>
      </c>
      <c r="S48" s="80">
        <f t="shared" si="27"/>
        <v>22.606200000000001</v>
      </c>
      <c r="T48" s="80">
        <f t="shared" si="27"/>
        <v>55.325700000000005</v>
      </c>
      <c r="U48" s="80">
        <f t="shared" si="27"/>
        <v>26.175600000000003</v>
      </c>
      <c r="V48" s="80">
        <f t="shared" si="27"/>
        <v>17.827169999999999</v>
      </c>
      <c r="W48" s="80">
        <f t="shared" si="27"/>
        <v>25.818660000000001</v>
      </c>
      <c r="X48" s="80">
        <f t="shared" si="27"/>
        <v>11.898000000000001</v>
      </c>
      <c r="Y48" s="80">
        <f t="shared" si="27"/>
        <v>25.20393</v>
      </c>
      <c r="Z48" s="80">
        <f t="shared" si="27"/>
        <v>37.478700000000003</v>
      </c>
      <c r="AA48" s="80">
        <f t="shared" si="27"/>
        <v>12.909330000000001</v>
      </c>
      <c r="AB48" s="81">
        <f>SUM(P48:AA48)</f>
        <v>302.28852000000001</v>
      </c>
      <c r="AC48" s="82"/>
      <c r="AD48" s="76" t="s">
        <v>28</v>
      </c>
      <c r="AE48" s="77">
        <v>0.41944444444444445</v>
      </c>
      <c r="AF48" s="78">
        <v>0</v>
      </c>
      <c r="AG48" s="78">
        <v>7.86</v>
      </c>
      <c r="AH48" s="78">
        <v>0.80500000000000005</v>
      </c>
      <c r="AI48" s="78">
        <v>8.56</v>
      </c>
      <c r="AJ48" s="79">
        <v>15</v>
      </c>
      <c r="AN48" s="49"/>
      <c r="AO48" s="50"/>
      <c r="AP48" s="50"/>
      <c r="AQ48" s="1"/>
      <c r="AR48" s="1"/>
      <c r="AS48" s="54"/>
      <c r="AT48" s="55"/>
    </row>
    <row r="49" spans="1:46" ht="15.5" x14ac:dyDescent="0.35">
      <c r="A49" s="25" t="s">
        <v>32</v>
      </c>
      <c r="B49" s="26">
        <v>4.0999999999999996</v>
      </c>
      <c r="C49" s="27"/>
      <c r="D49" s="25" t="s">
        <v>32</v>
      </c>
      <c r="E49" s="26">
        <v>5.3</v>
      </c>
      <c r="F49" s="26"/>
      <c r="G49" s="25" t="s">
        <v>32</v>
      </c>
      <c r="H49" s="26">
        <v>5.7</v>
      </c>
      <c r="I49" s="26"/>
      <c r="J49" s="25" t="s">
        <v>32</v>
      </c>
      <c r="K49" s="26">
        <v>4.9000000000000004</v>
      </c>
      <c r="L49" s="26"/>
      <c r="O49" s="6" t="s">
        <v>28</v>
      </c>
      <c r="P49" s="80">
        <f>P11*1.983*P45</f>
        <v>11.679870000000001</v>
      </c>
      <c r="Q49" s="80">
        <f t="shared" ref="Q49:AA49" si="28">Q11*1.983*Q45</f>
        <v>21.654360000000004</v>
      </c>
      <c r="R49" s="80">
        <f t="shared" si="28"/>
        <v>22.745010000000001</v>
      </c>
      <c r="S49" s="80">
        <f t="shared" si="28"/>
        <v>16.0623</v>
      </c>
      <c r="T49" s="80">
        <f t="shared" si="28"/>
        <v>18.4419</v>
      </c>
      <c r="U49" s="80">
        <f t="shared" si="28"/>
        <v>12.492900000000001</v>
      </c>
      <c r="V49" s="80">
        <f t="shared" si="28"/>
        <v>9.83568</v>
      </c>
      <c r="W49" s="80">
        <f t="shared" si="28"/>
        <v>11.679870000000001</v>
      </c>
      <c r="X49" s="80">
        <f t="shared" si="28"/>
        <v>7.1387999999999998</v>
      </c>
      <c r="Y49" s="80">
        <f t="shared" si="28"/>
        <v>9.2209500000000002</v>
      </c>
      <c r="Z49" s="80">
        <f t="shared" si="28"/>
        <v>14.8725</v>
      </c>
      <c r="AA49" s="80">
        <f t="shared" si="28"/>
        <v>12.294600000000003</v>
      </c>
      <c r="AB49" s="81">
        <f>SUM(P49:AA49)</f>
        <v>168.11874</v>
      </c>
      <c r="AC49" s="82"/>
      <c r="AD49" s="76" t="s">
        <v>30</v>
      </c>
      <c r="AE49" s="77">
        <v>0.41388888888888892</v>
      </c>
      <c r="AF49" s="78">
        <v>0.1</v>
      </c>
      <c r="AG49" s="78">
        <v>7.99</v>
      </c>
      <c r="AH49" s="78">
        <v>0.86699999999999999</v>
      </c>
      <c r="AI49" s="78">
        <v>9.02</v>
      </c>
      <c r="AJ49" s="79">
        <v>12</v>
      </c>
      <c r="AN49" s="49"/>
      <c r="AO49" s="50"/>
      <c r="AP49" s="50"/>
      <c r="AQ49" s="56"/>
      <c r="AR49" s="1"/>
      <c r="AS49" s="54"/>
      <c r="AT49" s="57"/>
    </row>
    <row r="50" spans="1:46" ht="15.5" x14ac:dyDescent="0.35">
      <c r="A50" s="25" t="s">
        <v>10</v>
      </c>
      <c r="B50" s="26">
        <v>7.85</v>
      </c>
      <c r="C50" s="27"/>
      <c r="D50" s="25" t="s">
        <v>10</v>
      </c>
      <c r="E50" s="26">
        <v>7.89</v>
      </c>
      <c r="F50" s="26"/>
      <c r="G50" s="25" t="s">
        <v>10</v>
      </c>
      <c r="H50" s="26">
        <v>7.97</v>
      </c>
      <c r="I50" s="26"/>
      <c r="J50" s="25" t="s">
        <v>10</v>
      </c>
      <c r="K50" s="26">
        <v>7.66</v>
      </c>
      <c r="L50" s="26"/>
      <c r="O50" s="6" t="s">
        <v>30</v>
      </c>
      <c r="P50" s="80">
        <f>P12*1.983*P45</f>
        <v>6.1473000000000013</v>
      </c>
      <c r="Q50" s="80">
        <f t="shared" ref="Q50:AA50" si="29">Q12*1.983*Q45</f>
        <v>12.215280000000002</v>
      </c>
      <c r="R50" s="80">
        <f t="shared" si="29"/>
        <v>17.212440000000001</v>
      </c>
      <c r="S50" s="80">
        <f t="shared" si="29"/>
        <v>11.303100000000001</v>
      </c>
      <c r="T50" s="80">
        <f t="shared" si="29"/>
        <v>23.359740000000002</v>
      </c>
      <c r="U50" s="80">
        <f t="shared" si="29"/>
        <v>2.9745000000000004</v>
      </c>
      <c r="V50" s="80">
        <f t="shared" si="29"/>
        <v>7.37676</v>
      </c>
      <c r="W50" s="80">
        <f t="shared" si="29"/>
        <v>3.0736500000000007</v>
      </c>
      <c r="X50" s="80">
        <f t="shared" si="29"/>
        <v>5.3540999999999999</v>
      </c>
      <c r="Y50" s="80">
        <f t="shared" si="29"/>
        <v>8.6062200000000004</v>
      </c>
      <c r="Z50" s="80">
        <f t="shared" si="29"/>
        <v>9.5183999999999997</v>
      </c>
      <c r="AA50" s="80">
        <f t="shared" si="29"/>
        <v>14.75352</v>
      </c>
      <c r="AB50" s="81">
        <f>SUM(P50:AA50)</f>
        <v>121.89501000000001</v>
      </c>
      <c r="AC50" s="82"/>
      <c r="AD50" s="340">
        <v>40596</v>
      </c>
      <c r="AE50" s="340"/>
      <c r="AF50" s="340"/>
      <c r="AG50" s="340"/>
      <c r="AH50" s="340"/>
      <c r="AI50" s="340"/>
      <c r="AJ50" s="340"/>
      <c r="AK50" s="83"/>
      <c r="AN50" s="49"/>
      <c r="AO50" s="50"/>
      <c r="AP50" s="50"/>
      <c r="AQ50" s="56"/>
      <c r="AR50" s="1"/>
      <c r="AS50" s="54"/>
      <c r="AT50" s="57"/>
    </row>
    <row r="51" spans="1:46" ht="15.5" x14ac:dyDescent="0.35">
      <c r="A51" s="25" t="s">
        <v>33</v>
      </c>
      <c r="B51" s="28">
        <v>0.78900000000000003</v>
      </c>
      <c r="C51" s="28"/>
      <c r="D51" s="25" t="s">
        <v>33</v>
      </c>
      <c r="E51" s="28">
        <v>0.81</v>
      </c>
      <c r="F51" s="28"/>
      <c r="G51" s="25" t="s">
        <v>33</v>
      </c>
      <c r="H51" s="28">
        <v>0.81</v>
      </c>
      <c r="I51" s="28"/>
      <c r="J51" s="25" t="s">
        <v>33</v>
      </c>
      <c r="K51" s="28">
        <v>0.88</v>
      </c>
      <c r="L51" s="28"/>
      <c r="AD51" s="76" t="s">
        <v>17</v>
      </c>
      <c r="AE51" s="77">
        <v>0.40625</v>
      </c>
      <c r="AF51" s="84">
        <v>-0.1</v>
      </c>
      <c r="AG51" s="85">
        <v>8.57</v>
      </c>
      <c r="AH51" s="85">
        <v>0.877</v>
      </c>
      <c r="AI51" s="85">
        <v>7.87</v>
      </c>
      <c r="AJ51" s="79">
        <v>43</v>
      </c>
      <c r="AN51" s="49"/>
      <c r="AO51" s="50"/>
      <c r="AP51" s="50"/>
      <c r="AQ51" s="61"/>
      <c r="AR51" s="1"/>
      <c r="AS51" s="54"/>
      <c r="AT51" s="55"/>
    </row>
    <row r="52" spans="1:46" ht="15.5" x14ac:dyDescent="0.35">
      <c r="A52" s="25" t="s">
        <v>35</v>
      </c>
      <c r="B52" s="28">
        <v>6.91</v>
      </c>
      <c r="C52" s="28"/>
      <c r="D52" s="25" t="s">
        <v>35</v>
      </c>
      <c r="E52" s="28">
        <v>11.52</v>
      </c>
      <c r="F52" s="28"/>
      <c r="G52" s="25" t="s">
        <v>35</v>
      </c>
      <c r="H52" s="28">
        <v>11.37</v>
      </c>
      <c r="I52" s="28"/>
      <c r="J52" s="25" t="s">
        <v>35</v>
      </c>
      <c r="K52" s="28">
        <v>11.28</v>
      </c>
      <c r="L52" s="28"/>
      <c r="AD52" s="76" t="s">
        <v>22</v>
      </c>
      <c r="AE52" s="77">
        <v>0.4201388888888889</v>
      </c>
      <c r="AF52" s="84">
        <v>0</v>
      </c>
      <c r="AG52" s="85">
        <v>7.92</v>
      </c>
      <c r="AH52" s="85">
        <v>0.88500000000000001</v>
      </c>
      <c r="AI52" s="85">
        <v>10.25</v>
      </c>
      <c r="AJ52" s="79">
        <v>25</v>
      </c>
      <c r="AN52" s="49"/>
      <c r="AO52" s="50"/>
      <c r="AP52" s="50"/>
      <c r="AQ52" s="1"/>
      <c r="AR52" s="1"/>
      <c r="AS52" s="1"/>
      <c r="AT52" s="55"/>
    </row>
    <row r="53" spans="1:46" x14ac:dyDescent="0.35">
      <c r="AD53" s="76" t="s">
        <v>28</v>
      </c>
      <c r="AE53" s="77">
        <v>0.43888888888888888</v>
      </c>
      <c r="AF53" s="84">
        <v>0</v>
      </c>
      <c r="AG53" s="85">
        <v>7.81</v>
      </c>
      <c r="AH53" s="85">
        <v>0.878</v>
      </c>
      <c r="AI53" s="85">
        <v>10.26</v>
      </c>
      <c r="AJ53" s="79">
        <v>19</v>
      </c>
      <c r="AN53" s="49"/>
      <c r="AO53" s="50"/>
      <c r="AP53" s="50"/>
      <c r="AQ53" s="56"/>
      <c r="AR53" s="1"/>
      <c r="AS53" s="54"/>
      <c r="AT53" s="57"/>
    </row>
    <row r="54" spans="1:46" x14ac:dyDescent="0.35">
      <c r="A54" s="1" t="s">
        <v>1</v>
      </c>
      <c r="B54" s="2">
        <v>40660</v>
      </c>
      <c r="AD54" s="76" t="s">
        <v>30</v>
      </c>
      <c r="AE54" s="77">
        <v>0.43402777777777773</v>
      </c>
      <c r="AF54" s="85">
        <v>0.4</v>
      </c>
      <c r="AG54" s="85">
        <v>7.64</v>
      </c>
      <c r="AH54" s="85">
        <v>0.92400000000000004</v>
      </c>
      <c r="AI54" s="85">
        <v>10.01</v>
      </c>
      <c r="AJ54" s="79">
        <v>20</v>
      </c>
      <c r="AN54" s="49"/>
      <c r="AO54" s="50"/>
      <c r="AP54" s="50"/>
      <c r="AQ54" s="1"/>
      <c r="AR54" s="1"/>
      <c r="AS54" s="54"/>
      <c r="AT54" s="55"/>
    </row>
    <row r="55" spans="1:46" x14ac:dyDescent="0.35">
      <c r="A55" s="331" t="s">
        <v>3</v>
      </c>
      <c r="B55" s="332"/>
      <c r="C55" s="333"/>
      <c r="D55" s="334" t="s">
        <v>4</v>
      </c>
      <c r="E55" s="334"/>
      <c r="F55" s="334"/>
      <c r="G55" s="331" t="s">
        <v>6</v>
      </c>
      <c r="H55" s="332"/>
      <c r="I55" s="333"/>
      <c r="J55" s="331" t="s">
        <v>5</v>
      </c>
      <c r="K55" s="332"/>
      <c r="L55" s="333"/>
      <c r="AD55" s="340">
        <v>40630</v>
      </c>
      <c r="AE55" s="340"/>
      <c r="AF55" s="340"/>
      <c r="AG55" s="340"/>
      <c r="AH55" s="340"/>
      <c r="AI55" s="340"/>
      <c r="AJ55" s="340"/>
      <c r="AK55" s="83"/>
      <c r="AN55" s="49"/>
      <c r="AO55" s="50"/>
      <c r="AP55" s="50"/>
      <c r="AQ55" s="56"/>
      <c r="AR55" s="1"/>
      <c r="AS55" s="54"/>
      <c r="AT55" s="57"/>
    </row>
    <row r="56" spans="1:46" ht="15.5" x14ac:dyDescent="0.35">
      <c r="A56" s="9" t="s">
        <v>8</v>
      </c>
      <c r="B56" s="325">
        <v>0.42222222222222222</v>
      </c>
      <c r="C56" s="326"/>
      <c r="D56" s="9" t="s">
        <v>8</v>
      </c>
      <c r="E56" s="325">
        <v>0.43194444444444446</v>
      </c>
      <c r="F56" s="326"/>
      <c r="G56" s="10" t="s">
        <v>8</v>
      </c>
      <c r="H56" s="327">
        <v>0.43958333333333338</v>
      </c>
      <c r="I56" s="327"/>
      <c r="J56" s="10" t="s">
        <v>8</v>
      </c>
      <c r="K56" s="335">
        <v>0.4375</v>
      </c>
      <c r="L56" s="324"/>
      <c r="AD56" s="76" t="s">
        <v>17</v>
      </c>
      <c r="AE56" s="77">
        <v>0.5</v>
      </c>
      <c r="AF56" s="85">
        <v>4.0999999999999996</v>
      </c>
      <c r="AG56" s="85">
        <v>7.85</v>
      </c>
      <c r="AH56" s="85">
        <v>0.78900000000000003</v>
      </c>
      <c r="AI56" s="85">
        <v>6.91</v>
      </c>
      <c r="AJ56" s="79">
        <v>1</v>
      </c>
      <c r="AN56" s="49"/>
      <c r="AO56" s="50"/>
      <c r="AP56" s="50"/>
      <c r="AQ56" s="61"/>
      <c r="AR56" s="1"/>
      <c r="AS56" s="54"/>
      <c r="AT56" s="55"/>
    </row>
    <row r="57" spans="1:46" ht="15.5" x14ac:dyDescent="0.35">
      <c r="A57" s="9" t="s">
        <v>19</v>
      </c>
      <c r="B57" s="328">
        <v>28</v>
      </c>
      <c r="C57" s="329"/>
      <c r="D57" s="9" t="s">
        <v>39</v>
      </c>
      <c r="E57" s="328">
        <v>32</v>
      </c>
      <c r="F57" s="329"/>
      <c r="G57" s="10" t="s">
        <v>39</v>
      </c>
      <c r="H57" s="330">
        <v>18</v>
      </c>
      <c r="I57" s="330"/>
      <c r="J57" s="10" t="s">
        <v>39</v>
      </c>
      <c r="K57" s="323">
        <v>16</v>
      </c>
      <c r="L57" s="324"/>
      <c r="AD57" s="76" t="s">
        <v>22</v>
      </c>
      <c r="AE57" s="77">
        <v>0.5083333333333333</v>
      </c>
      <c r="AF57" s="85">
        <v>5.3</v>
      </c>
      <c r="AG57" s="85">
        <v>7.89</v>
      </c>
      <c r="AH57" s="85">
        <v>0.81</v>
      </c>
      <c r="AI57" s="85">
        <v>11.52</v>
      </c>
      <c r="AJ57" s="79">
        <v>1</v>
      </c>
      <c r="AN57" s="49"/>
      <c r="AO57" s="50"/>
      <c r="AP57" s="50"/>
      <c r="AQ57" s="1"/>
      <c r="AR57" s="1"/>
      <c r="AS57" s="1"/>
      <c r="AT57" s="55"/>
    </row>
    <row r="58" spans="1:46" ht="15.5" x14ac:dyDescent="0.35">
      <c r="A58" s="20" t="s">
        <v>21</v>
      </c>
      <c r="B58" s="320" t="s">
        <v>61</v>
      </c>
      <c r="C58" s="321"/>
      <c r="D58" s="20" t="s">
        <v>21</v>
      </c>
      <c r="E58" s="322" t="s">
        <v>62</v>
      </c>
      <c r="F58" s="322"/>
      <c r="G58" s="21" t="s">
        <v>21</v>
      </c>
      <c r="H58" s="322" t="s">
        <v>63</v>
      </c>
      <c r="I58" s="322"/>
      <c r="J58" s="21" t="s">
        <v>21</v>
      </c>
      <c r="K58" s="323" t="s">
        <v>62</v>
      </c>
      <c r="L58" s="324"/>
      <c r="AD58" s="76" t="s">
        <v>28</v>
      </c>
      <c r="AE58" s="77">
        <v>0.51944444444444449</v>
      </c>
      <c r="AF58" s="85">
        <v>5.7</v>
      </c>
      <c r="AG58" s="85">
        <v>7.97</v>
      </c>
      <c r="AH58" s="85">
        <v>0.81</v>
      </c>
      <c r="AI58" s="85">
        <v>11.37</v>
      </c>
      <c r="AJ58" s="79">
        <v>7</v>
      </c>
      <c r="AN58" s="49"/>
      <c r="AO58" s="50"/>
      <c r="AP58" s="50"/>
      <c r="AQ58" s="56"/>
      <c r="AR58" s="1"/>
      <c r="AS58" s="54"/>
      <c r="AT58" s="57"/>
    </row>
    <row r="59" spans="1:46" ht="35.5" x14ac:dyDescent="0.35">
      <c r="A59" s="23" t="s">
        <v>24</v>
      </c>
      <c r="B59" s="23" t="s">
        <v>25</v>
      </c>
      <c r="C59" s="24" t="s">
        <v>26</v>
      </c>
      <c r="D59" s="23" t="s">
        <v>24</v>
      </c>
      <c r="E59" s="23" t="s">
        <v>25</v>
      </c>
      <c r="F59" s="24" t="s">
        <v>26</v>
      </c>
      <c r="G59" s="23" t="s">
        <v>24</v>
      </c>
      <c r="H59" s="23" t="s">
        <v>25</v>
      </c>
      <c r="I59" s="24" t="s">
        <v>26</v>
      </c>
      <c r="J59" s="23" t="s">
        <v>24</v>
      </c>
      <c r="K59" s="23" t="s">
        <v>25</v>
      </c>
      <c r="L59" s="24" t="s">
        <v>26</v>
      </c>
      <c r="AD59" s="76" t="s">
        <v>30</v>
      </c>
      <c r="AE59" s="77">
        <v>0.51527777777777783</v>
      </c>
      <c r="AF59" s="86">
        <v>4.9000000000000004</v>
      </c>
      <c r="AG59" s="86">
        <v>7.66</v>
      </c>
      <c r="AH59" s="86">
        <v>0.88</v>
      </c>
      <c r="AI59" s="86">
        <v>11.28</v>
      </c>
      <c r="AJ59" s="79">
        <v>1</v>
      </c>
      <c r="AN59" s="49"/>
      <c r="AO59" s="50"/>
      <c r="AP59" s="50"/>
      <c r="AQ59" s="1"/>
      <c r="AR59" s="1"/>
      <c r="AS59" s="54"/>
      <c r="AT59" s="55"/>
    </row>
    <row r="60" spans="1:46" ht="15.5" x14ac:dyDescent="0.35">
      <c r="A60" s="25">
        <v>1</v>
      </c>
      <c r="B60" s="26">
        <v>0.44</v>
      </c>
      <c r="C60" s="27">
        <v>0.4</v>
      </c>
      <c r="D60" s="25">
        <v>1</v>
      </c>
      <c r="E60" s="26">
        <v>0.2</v>
      </c>
      <c r="F60" s="28">
        <v>0.2</v>
      </c>
      <c r="G60" s="25">
        <v>1</v>
      </c>
      <c r="H60" s="26">
        <v>0.2</v>
      </c>
      <c r="I60" s="28">
        <v>0.9</v>
      </c>
      <c r="J60" s="25">
        <v>1</v>
      </c>
      <c r="K60" s="26">
        <v>0.28000000000000003</v>
      </c>
      <c r="L60" s="28">
        <v>0.5</v>
      </c>
      <c r="AD60" s="317">
        <v>40660</v>
      </c>
      <c r="AE60" s="317"/>
      <c r="AF60" s="317"/>
      <c r="AG60" s="317"/>
      <c r="AH60" s="317"/>
      <c r="AI60" s="317"/>
      <c r="AJ60" s="317"/>
      <c r="AK60" s="72"/>
      <c r="AN60" s="49"/>
      <c r="AO60" s="50"/>
      <c r="AP60" s="50"/>
      <c r="AQ60" s="56"/>
      <c r="AR60" s="1"/>
      <c r="AS60" s="54"/>
      <c r="AT60" s="57"/>
    </row>
    <row r="61" spans="1:46" ht="15.5" x14ac:dyDescent="0.35">
      <c r="A61" s="25">
        <v>2</v>
      </c>
      <c r="B61" s="26">
        <v>0.38</v>
      </c>
      <c r="C61" s="27">
        <v>0.5</v>
      </c>
      <c r="D61" s="25">
        <v>2</v>
      </c>
      <c r="E61" s="26">
        <v>0.3</v>
      </c>
      <c r="F61" s="26">
        <v>0.8</v>
      </c>
      <c r="G61" s="25">
        <v>2</v>
      </c>
      <c r="H61" s="26"/>
      <c r="I61" s="26"/>
      <c r="J61" s="25">
        <v>2</v>
      </c>
      <c r="K61" s="26"/>
      <c r="L61" s="26"/>
      <c r="AD61" s="52" t="s">
        <v>17</v>
      </c>
      <c r="AE61" s="42">
        <v>0.42222222222222222</v>
      </c>
      <c r="AF61" s="43">
        <v>3.9</v>
      </c>
      <c r="AG61" s="43">
        <v>7.6</v>
      </c>
      <c r="AH61" s="43">
        <v>0.84</v>
      </c>
      <c r="AI61" s="43">
        <v>10.89</v>
      </c>
      <c r="AJ61" s="45">
        <v>1</v>
      </c>
      <c r="AN61" s="49"/>
      <c r="AO61" s="50"/>
      <c r="AP61" s="50"/>
      <c r="AQ61" s="61"/>
      <c r="AR61" s="1"/>
      <c r="AS61" s="54"/>
      <c r="AT61" s="55"/>
    </row>
    <row r="62" spans="1:46" ht="15.5" x14ac:dyDescent="0.35">
      <c r="A62" s="25" t="s">
        <v>32</v>
      </c>
      <c r="B62" s="26">
        <v>3.9</v>
      </c>
      <c r="C62" s="27"/>
      <c r="D62" s="25" t="s">
        <v>32</v>
      </c>
      <c r="E62" s="26">
        <v>4.9000000000000004</v>
      </c>
      <c r="F62" s="26"/>
      <c r="G62" s="25" t="s">
        <v>32</v>
      </c>
      <c r="H62" s="26">
        <v>5.6</v>
      </c>
      <c r="I62" s="26"/>
      <c r="J62" s="25" t="s">
        <v>32</v>
      </c>
      <c r="K62" s="26">
        <v>6.1</v>
      </c>
      <c r="L62" s="26"/>
      <c r="AD62" s="52" t="s">
        <v>22</v>
      </c>
      <c r="AE62" s="42">
        <v>0.43194444444444446</v>
      </c>
      <c r="AF62" s="43">
        <v>4.9000000000000004</v>
      </c>
      <c r="AG62" s="43">
        <v>7.72</v>
      </c>
      <c r="AH62" s="43">
        <v>0.83</v>
      </c>
      <c r="AI62" s="43">
        <v>10.91</v>
      </c>
      <c r="AJ62" s="45">
        <v>1</v>
      </c>
      <c r="AN62" s="49"/>
      <c r="AO62" s="50"/>
      <c r="AP62" s="50"/>
      <c r="AQ62" s="61"/>
      <c r="AR62" s="1"/>
      <c r="AS62" s="54"/>
      <c r="AT62" s="55"/>
    </row>
    <row r="63" spans="1:46" ht="15.5" x14ac:dyDescent="0.35">
      <c r="A63" s="25" t="s">
        <v>10</v>
      </c>
      <c r="B63" s="26">
        <v>7.76</v>
      </c>
      <c r="C63" s="27"/>
      <c r="D63" s="25" t="s">
        <v>10</v>
      </c>
      <c r="E63" s="26">
        <v>7.72</v>
      </c>
      <c r="F63" s="26"/>
      <c r="G63" s="25" t="s">
        <v>10</v>
      </c>
      <c r="H63" s="26">
        <v>7.7</v>
      </c>
      <c r="I63" s="26"/>
      <c r="J63" s="25" t="s">
        <v>10</v>
      </c>
      <c r="K63" s="26">
        <v>7.51</v>
      </c>
      <c r="L63" s="26"/>
      <c r="AD63" s="52" t="s">
        <v>28</v>
      </c>
      <c r="AE63" s="42">
        <v>0.43888888888888888</v>
      </c>
      <c r="AF63" s="43">
        <v>5.6</v>
      </c>
      <c r="AG63" s="43">
        <v>7.7</v>
      </c>
      <c r="AH63" s="43">
        <v>0.83</v>
      </c>
      <c r="AI63" s="43">
        <v>10.57</v>
      </c>
      <c r="AJ63" s="45">
        <v>5</v>
      </c>
    </row>
    <row r="64" spans="1:46" ht="15.5" x14ac:dyDescent="0.35">
      <c r="A64" s="25" t="s">
        <v>33</v>
      </c>
      <c r="B64" s="28">
        <v>0.84</v>
      </c>
      <c r="C64" s="28"/>
      <c r="D64" s="25" t="s">
        <v>33</v>
      </c>
      <c r="E64" s="28">
        <v>0.83</v>
      </c>
      <c r="F64" s="28"/>
      <c r="G64" s="25" t="s">
        <v>33</v>
      </c>
      <c r="H64" s="28">
        <v>0.83</v>
      </c>
      <c r="I64" s="28"/>
      <c r="J64" s="25" t="s">
        <v>33</v>
      </c>
      <c r="K64" s="28">
        <v>0.88</v>
      </c>
      <c r="L64" s="28"/>
      <c r="AD64" s="52" t="s">
        <v>30</v>
      </c>
      <c r="AE64" s="42">
        <v>0.4375</v>
      </c>
      <c r="AF64" s="43">
        <v>6.1</v>
      </c>
      <c r="AG64" s="43">
        <v>7.51</v>
      </c>
      <c r="AH64" s="43">
        <v>0.88</v>
      </c>
      <c r="AI64" s="43">
        <v>9.8800000000000008</v>
      </c>
      <c r="AJ64" s="45">
        <v>1</v>
      </c>
    </row>
    <row r="65" spans="1:37" ht="15.5" x14ac:dyDescent="0.35">
      <c r="A65" s="25" t="s">
        <v>35</v>
      </c>
      <c r="B65" s="28">
        <v>10.89</v>
      </c>
      <c r="C65" s="28"/>
      <c r="D65" s="25" t="s">
        <v>35</v>
      </c>
      <c r="E65" s="28">
        <v>10.91</v>
      </c>
      <c r="F65" s="28"/>
      <c r="G65" s="25" t="s">
        <v>35</v>
      </c>
      <c r="H65" s="28">
        <v>10.57</v>
      </c>
      <c r="I65" s="28"/>
      <c r="J65" s="25" t="s">
        <v>35</v>
      </c>
      <c r="K65" s="28">
        <v>9.8800000000000008</v>
      </c>
      <c r="L65" s="28"/>
      <c r="AD65" s="317">
        <v>40686</v>
      </c>
      <c r="AE65" s="317"/>
      <c r="AF65" s="317"/>
      <c r="AG65" s="317"/>
      <c r="AH65" s="317"/>
      <c r="AI65" s="317"/>
      <c r="AJ65" s="317"/>
      <c r="AK65" s="72"/>
    </row>
    <row r="66" spans="1:37" x14ac:dyDescent="0.35">
      <c r="B66" t="s">
        <v>64</v>
      </c>
      <c r="E66" t="s">
        <v>65</v>
      </c>
      <c r="H66" t="s">
        <v>66</v>
      </c>
      <c r="K66" t="s">
        <v>67</v>
      </c>
      <c r="AD66" s="15" t="s">
        <v>17</v>
      </c>
      <c r="AE66" s="42">
        <v>0.51388888888888895</v>
      </c>
      <c r="AF66" s="43">
        <v>9.3000000000000007</v>
      </c>
      <c r="AG66" s="43">
        <v>8.6300000000000008</v>
      </c>
      <c r="AH66" s="43">
        <v>0.79</v>
      </c>
      <c r="AI66" s="43">
        <v>8.83</v>
      </c>
      <c r="AJ66" s="87">
        <v>19</v>
      </c>
      <c r="AK66" s="88"/>
    </row>
    <row r="67" spans="1:37" x14ac:dyDescent="0.35">
      <c r="E67" t="s">
        <v>68</v>
      </c>
      <c r="K67" t="s">
        <v>69</v>
      </c>
      <c r="AD67" s="15" t="s">
        <v>22</v>
      </c>
      <c r="AE67" s="42">
        <v>0.52083333333333337</v>
      </c>
      <c r="AF67" s="43">
        <v>9.8000000000000007</v>
      </c>
      <c r="AG67" s="43">
        <v>8.3000000000000007</v>
      </c>
      <c r="AH67" s="43">
        <v>0.77</v>
      </c>
      <c r="AI67" s="43">
        <v>8.39</v>
      </c>
      <c r="AJ67" s="87">
        <v>12</v>
      </c>
      <c r="AK67" s="88"/>
    </row>
    <row r="68" spans="1:37" x14ac:dyDescent="0.35">
      <c r="K68" t="s">
        <v>70</v>
      </c>
      <c r="AD68" s="15" t="s">
        <v>28</v>
      </c>
      <c r="AE68" s="42">
        <v>0.53472222222222221</v>
      </c>
      <c r="AF68" s="43">
        <v>9.5</v>
      </c>
      <c r="AG68" s="43">
        <v>8.23</v>
      </c>
      <c r="AH68" s="43">
        <v>0.17599999999999999</v>
      </c>
      <c r="AI68" s="43">
        <v>7.11</v>
      </c>
      <c r="AJ68" s="87">
        <v>26</v>
      </c>
      <c r="AK68" s="88"/>
    </row>
    <row r="69" spans="1:37" x14ac:dyDescent="0.35">
      <c r="K69" t="s">
        <v>71</v>
      </c>
      <c r="AD69" s="15" t="s">
        <v>30</v>
      </c>
      <c r="AE69" s="42">
        <v>0.52916666666666667</v>
      </c>
      <c r="AF69" s="43">
        <v>9.6999999999999993</v>
      </c>
      <c r="AG69" s="43">
        <v>8.0500000000000007</v>
      </c>
      <c r="AH69" s="43">
        <v>0.75</v>
      </c>
      <c r="AI69" s="43">
        <v>8.14</v>
      </c>
      <c r="AJ69" s="87">
        <v>1</v>
      </c>
      <c r="AK69" s="88"/>
    </row>
    <row r="70" spans="1:37" x14ac:dyDescent="0.35">
      <c r="AD70" s="317">
        <v>40710</v>
      </c>
      <c r="AE70" s="317"/>
      <c r="AF70" s="317"/>
      <c r="AG70" s="317"/>
      <c r="AH70" s="317"/>
      <c r="AI70" s="318"/>
      <c r="AJ70" s="318"/>
      <c r="AK70" s="72"/>
    </row>
    <row r="71" spans="1:37" x14ac:dyDescent="0.35">
      <c r="A71" s="1" t="s">
        <v>1</v>
      </c>
      <c r="B71" s="2">
        <v>40686</v>
      </c>
      <c r="AD71" s="15" t="s">
        <v>17</v>
      </c>
      <c r="AE71" s="42">
        <v>0.45833333333333331</v>
      </c>
      <c r="AF71" s="43">
        <v>13.3</v>
      </c>
      <c r="AG71" s="43">
        <v>8.56</v>
      </c>
      <c r="AH71" s="43">
        <v>0.84</v>
      </c>
      <c r="AI71" s="43">
        <v>7.69</v>
      </c>
      <c r="AJ71" s="45">
        <v>11</v>
      </c>
    </row>
    <row r="72" spans="1:37" x14ac:dyDescent="0.35">
      <c r="A72" s="331" t="s">
        <v>3</v>
      </c>
      <c r="B72" s="332"/>
      <c r="C72" s="333"/>
      <c r="D72" s="334" t="s">
        <v>4</v>
      </c>
      <c r="E72" s="334"/>
      <c r="F72" s="334"/>
      <c r="G72" s="331" t="s">
        <v>5</v>
      </c>
      <c r="H72" s="332"/>
      <c r="I72" s="333"/>
      <c r="J72" s="331" t="s">
        <v>6</v>
      </c>
      <c r="K72" s="332"/>
      <c r="L72" s="333"/>
      <c r="AD72" s="15" t="s">
        <v>22</v>
      </c>
      <c r="AE72" s="42">
        <v>0.46527777777777773</v>
      </c>
      <c r="AF72" s="43">
        <v>14.7</v>
      </c>
      <c r="AG72" s="43">
        <v>8.5</v>
      </c>
      <c r="AH72" s="43">
        <v>0.84</v>
      </c>
      <c r="AI72" s="43">
        <v>7.26</v>
      </c>
      <c r="AJ72" s="45">
        <v>13</v>
      </c>
    </row>
    <row r="73" spans="1:37" ht="15.5" x14ac:dyDescent="0.35">
      <c r="A73" s="9" t="s">
        <v>8</v>
      </c>
      <c r="B73" s="325">
        <v>0.51388888888888895</v>
      </c>
      <c r="C73" s="326"/>
      <c r="D73" s="9" t="s">
        <v>8</v>
      </c>
      <c r="E73" s="325">
        <v>0.52083333333333337</v>
      </c>
      <c r="F73" s="326"/>
      <c r="G73" s="10" t="s">
        <v>8</v>
      </c>
      <c r="H73" s="327">
        <v>0.52916666666666667</v>
      </c>
      <c r="I73" s="327"/>
      <c r="J73" s="10" t="s">
        <v>8</v>
      </c>
      <c r="K73" s="335">
        <v>0.53472222222222221</v>
      </c>
      <c r="L73" s="324"/>
      <c r="AD73" s="15" t="s">
        <v>28</v>
      </c>
      <c r="AE73" s="42">
        <v>0.47638888888888892</v>
      </c>
      <c r="AF73" s="43">
        <v>15.4</v>
      </c>
      <c r="AG73" s="43">
        <v>8.4600000000000009</v>
      </c>
      <c r="AH73" s="43">
        <v>0.83</v>
      </c>
      <c r="AI73" s="43">
        <v>6.46</v>
      </c>
      <c r="AJ73" s="45">
        <v>1</v>
      </c>
    </row>
    <row r="74" spans="1:37" ht="15.5" x14ac:dyDescent="0.35">
      <c r="A74" s="9" t="s">
        <v>39</v>
      </c>
      <c r="B74" s="328">
        <v>3</v>
      </c>
      <c r="C74" s="329"/>
      <c r="D74" s="9" t="s">
        <v>39</v>
      </c>
      <c r="E74" s="328">
        <v>3</v>
      </c>
      <c r="F74" s="329"/>
      <c r="G74" s="10" t="s">
        <v>39</v>
      </c>
      <c r="H74" s="330" t="s">
        <v>43</v>
      </c>
      <c r="I74" s="330"/>
      <c r="J74" s="10" t="s">
        <v>39</v>
      </c>
      <c r="K74" s="339" t="s">
        <v>42</v>
      </c>
      <c r="L74" s="324"/>
      <c r="AD74" s="15" t="s">
        <v>30</v>
      </c>
      <c r="AE74" s="42">
        <v>0.47222222222222227</v>
      </c>
      <c r="AF74" s="43">
        <v>165</v>
      </c>
      <c r="AG74" s="43">
        <v>8.4</v>
      </c>
      <c r="AH74" s="43">
        <v>0.93</v>
      </c>
      <c r="AI74" s="43">
        <v>6.42</v>
      </c>
      <c r="AJ74" s="45">
        <v>3</v>
      </c>
    </row>
    <row r="75" spans="1:37" ht="15.5" x14ac:dyDescent="0.35">
      <c r="A75" s="20" t="s">
        <v>21</v>
      </c>
      <c r="B75" s="320" t="s">
        <v>72</v>
      </c>
      <c r="C75" s="321"/>
      <c r="D75" s="20" t="s">
        <v>21</v>
      </c>
      <c r="E75" s="322" t="s">
        <v>72</v>
      </c>
      <c r="F75" s="322"/>
      <c r="G75" s="21" t="s">
        <v>21</v>
      </c>
      <c r="H75" s="322" t="s">
        <v>52</v>
      </c>
      <c r="I75" s="322"/>
      <c r="J75" s="21" t="s">
        <v>21</v>
      </c>
      <c r="K75" s="339" t="s">
        <v>52</v>
      </c>
      <c r="L75" s="324"/>
      <c r="AD75" s="317">
        <v>40749</v>
      </c>
      <c r="AE75" s="317"/>
      <c r="AF75" s="317"/>
      <c r="AG75" s="317"/>
      <c r="AH75" s="317"/>
      <c r="AI75" s="338"/>
      <c r="AJ75" s="338"/>
    </row>
    <row r="76" spans="1:37" ht="35.5" x14ac:dyDescent="0.35">
      <c r="A76" s="23" t="s">
        <v>24</v>
      </c>
      <c r="B76" s="23" t="s">
        <v>25</v>
      </c>
      <c r="C76" s="24" t="s">
        <v>26</v>
      </c>
      <c r="D76" s="23" t="s">
        <v>24</v>
      </c>
      <c r="E76" s="23" t="s">
        <v>25</v>
      </c>
      <c r="F76" s="24" t="s">
        <v>26</v>
      </c>
      <c r="G76" s="23" t="s">
        <v>24</v>
      </c>
      <c r="H76" s="23" t="s">
        <v>25</v>
      </c>
      <c r="I76" s="24" t="s">
        <v>26</v>
      </c>
      <c r="J76" s="23" t="s">
        <v>24</v>
      </c>
      <c r="K76" s="23" t="s">
        <v>25</v>
      </c>
      <c r="L76" s="24" t="s">
        <v>26</v>
      </c>
      <c r="AD76" s="15" t="s">
        <v>17</v>
      </c>
      <c r="AE76" s="42">
        <v>0.54097222222222219</v>
      </c>
      <c r="AF76" s="43">
        <v>18.3</v>
      </c>
      <c r="AG76" s="43">
        <v>8.5</v>
      </c>
      <c r="AH76" s="43">
        <v>0.84</v>
      </c>
      <c r="AI76" s="43">
        <v>7.31</v>
      </c>
      <c r="AJ76" s="89">
        <v>10</v>
      </c>
    </row>
    <row r="77" spans="1:37" ht="15.5" x14ac:dyDescent="0.35">
      <c r="A77" s="25">
        <v>1</v>
      </c>
      <c r="B77" s="26">
        <v>0.65</v>
      </c>
      <c r="C77" s="27">
        <v>0.6</v>
      </c>
      <c r="D77" s="25">
        <v>1</v>
      </c>
      <c r="E77" s="26">
        <v>0.3</v>
      </c>
      <c r="F77" s="28">
        <v>1</v>
      </c>
      <c r="G77" s="25">
        <v>1</v>
      </c>
      <c r="H77" s="26">
        <v>0.36</v>
      </c>
      <c r="I77" s="28">
        <v>0.7</v>
      </c>
      <c r="J77" s="25">
        <v>1</v>
      </c>
      <c r="K77" s="26">
        <v>0.25</v>
      </c>
      <c r="L77" s="28">
        <v>0.7</v>
      </c>
      <c r="AD77" s="15" t="s">
        <v>22</v>
      </c>
      <c r="AE77" s="42">
        <v>5.1388888888888894E-2</v>
      </c>
      <c r="AF77" s="43">
        <v>18.5</v>
      </c>
      <c r="AG77" s="43">
        <v>8.4</v>
      </c>
      <c r="AH77" s="43">
        <v>0.83</v>
      </c>
      <c r="AI77" s="43">
        <v>7.05</v>
      </c>
      <c r="AJ77" s="89">
        <v>2</v>
      </c>
    </row>
    <row r="78" spans="1:37" ht="15.5" x14ac:dyDescent="0.35">
      <c r="A78" s="25">
        <v>2</v>
      </c>
      <c r="B78" s="26"/>
      <c r="C78" s="27"/>
      <c r="D78" s="25">
        <v>2</v>
      </c>
      <c r="E78" s="26"/>
      <c r="F78" s="26"/>
      <c r="G78" s="25">
        <v>2</v>
      </c>
      <c r="H78" s="26"/>
      <c r="I78" s="26"/>
      <c r="J78" s="25">
        <v>2</v>
      </c>
      <c r="K78" s="26"/>
      <c r="L78" s="26"/>
      <c r="AD78" s="15" t="s">
        <v>28</v>
      </c>
      <c r="AE78" s="42">
        <v>6.3888888888888884E-2</v>
      </c>
      <c r="AF78" s="43">
        <v>19.100000000000001</v>
      </c>
      <c r="AG78" s="43">
        <v>8.2799999999999994</v>
      </c>
      <c r="AH78" s="43">
        <v>0.87</v>
      </c>
      <c r="AI78" s="43">
        <v>6.36</v>
      </c>
      <c r="AJ78" s="89">
        <v>2</v>
      </c>
    </row>
    <row r="79" spans="1:37" ht="15.5" x14ac:dyDescent="0.35">
      <c r="A79" s="25" t="s">
        <v>32</v>
      </c>
      <c r="B79" s="26">
        <v>9.3000000000000007</v>
      </c>
      <c r="C79" s="27"/>
      <c r="D79" s="25" t="s">
        <v>32</v>
      </c>
      <c r="E79" s="26">
        <v>9.8000000000000007</v>
      </c>
      <c r="F79" s="26"/>
      <c r="G79" s="25" t="s">
        <v>32</v>
      </c>
      <c r="H79" s="26">
        <v>9.6999999999999993</v>
      </c>
      <c r="I79" s="26"/>
      <c r="J79" s="25" t="s">
        <v>32</v>
      </c>
      <c r="K79" s="26">
        <v>9.5</v>
      </c>
      <c r="L79" s="26"/>
      <c r="AD79" s="15" t="s">
        <v>30</v>
      </c>
      <c r="AE79" s="42">
        <v>6.0416666666666667E-2</v>
      </c>
      <c r="AF79" s="43">
        <v>21.4</v>
      </c>
      <c r="AG79" s="43">
        <v>8.27</v>
      </c>
      <c r="AH79" s="43">
        <v>0.85</v>
      </c>
      <c r="AI79" s="43">
        <v>6.14</v>
      </c>
      <c r="AJ79" s="89">
        <v>2</v>
      </c>
    </row>
    <row r="80" spans="1:37" ht="15.5" x14ac:dyDescent="0.35">
      <c r="A80" s="25" t="s">
        <v>10</v>
      </c>
      <c r="B80" s="26">
        <v>8.6300000000000008</v>
      </c>
      <c r="C80" s="27"/>
      <c r="D80" s="25" t="s">
        <v>10</v>
      </c>
      <c r="E80" s="26">
        <v>8.3000000000000007</v>
      </c>
      <c r="F80" s="26"/>
      <c r="G80" s="25" t="s">
        <v>10</v>
      </c>
      <c r="H80" s="26">
        <v>8.0500000000000007</v>
      </c>
      <c r="I80" s="26"/>
      <c r="J80" s="25" t="s">
        <v>10</v>
      </c>
      <c r="K80" s="26">
        <v>8.23</v>
      </c>
      <c r="L80" s="26"/>
      <c r="AD80" s="317">
        <v>40778</v>
      </c>
      <c r="AE80" s="317"/>
      <c r="AF80" s="317"/>
      <c r="AG80" s="317"/>
      <c r="AH80" s="317"/>
      <c r="AI80" s="317"/>
      <c r="AJ80" s="317"/>
    </row>
    <row r="81" spans="1:36" ht="15.5" x14ac:dyDescent="0.35">
      <c r="A81" s="25" t="s">
        <v>33</v>
      </c>
      <c r="B81" s="28">
        <v>0.79</v>
      </c>
      <c r="C81" s="28"/>
      <c r="D81" s="25" t="s">
        <v>33</v>
      </c>
      <c r="E81" s="28">
        <v>0.77</v>
      </c>
      <c r="F81" s="28"/>
      <c r="G81" s="25" t="s">
        <v>33</v>
      </c>
      <c r="H81" s="28">
        <v>0.75</v>
      </c>
      <c r="I81" s="28"/>
      <c r="J81" s="25" t="s">
        <v>33</v>
      </c>
      <c r="K81" s="28">
        <v>0.17599999999999999</v>
      </c>
      <c r="L81" s="28"/>
      <c r="AD81" s="15" t="s">
        <v>17</v>
      </c>
      <c r="AE81" s="42">
        <v>0.4826388888888889</v>
      </c>
      <c r="AF81" s="43">
        <v>14.9</v>
      </c>
      <c r="AG81" s="43">
        <v>8.34</v>
      </c>
      <c r="AH81" s="43">
        <v>0.69</v>
      </c>
      <c r="AI81" s="43">
        <v>7.72</v>
      </c>
      <c r="AJ81" s="89">
        <v>44</v>
      </c>
    </row>
    <row r="82" spans="1:36" ht="15.5" x14ac:dyDescent="0.35">
      <c r="A82" s="25" t="s">
        <v>35</v>
      </c>
      <c r="B82" s="28">
        <v>8.83</v>
      </c>
      <c r="C82" s="28"/>
      <c r="D82" s="25" t="s">
        <v>35</v>
      </c>
      <c r="E82" s="28">
        <v>8.39</v>
      </c>
      <c r="F82" s="28"/>
      <c r="G82" s="25" t="s">
        <v>35</v>
      </c>
      <c r="H82" s="28">
        <v>8.14</v>
      </c>
      <c r="I82" s="28"/>
      <c r="J82" s="25" t="s">
        <v>35</v>
      </c>
      <c r="K82" s="28">
        <v>7.11</v>
      </c>
      <c r="L82" s="28"/>
      <c r="AD82" s="15" t="s">
        <v>22</v>
      </c>
      <c r="AE82" s="42">
        <v>0.4916666666666667</v>
      </c>
      <c r="AF82" s="26">
        <v>15.5</v>
      </c>
      <c r="AG82" s="26">
        <v>8.3000000000000007</v>
      </c>
      <c r="AH82" s="28">
        <v>0.7</v>
      </c>
      <c r="AI82" s="28">
        <v>6.93</v>
      </c>
      <c r="AJ82" s="89">
        <v>15</v>
      </c>
    </row>
    <row r="83" spans="1:36" ht="15.5" x14ac:dyDescent="0.35">
      <c r="AD83" s="15" t="s">
        <v>28</v>
      </c>
      <c r="AE83" s="42">
        <v>0.50347222222222221</v>
      </c>
      <c r="AF83" s="26">
        <v>16.600000000000001</v>
      </c>
      <c r="AG83" s="26">
        <v>8.27</v>
      </c>
      <c r="AH83" s="28">
        <v>0.7</v>
      </c>
      <c r="AI83" s="28">
        <v>7.19</v>
      </c>
      <c r="AJ83" s="89">
        <v>1</v>
      </c>
    </row>
    <row r="84" spans="1:36" ht="15.5" x14ac:dyDescent="0.35">
      <c r="A84" s="1" t="s">
        <v>1</v>
      </c>
      <c r="B84" s="2">
        <v>40710</v>
      </c>
      <c r="AD84" s="15" t="s">
        <v>30</v>
      </c>
      <c r="AE84" s="42">
        <v>0.5</v>
      </c>
      <c r="AF84" s="26">
        <v>17.5</v>
      </c>
      <c r="AG84" s="26">
        <v>8.25</v>
      </c>
      <c r="AH84" s="28">
        <v>0.127</v>
      </c>
      <c r="AI84" s="28">
        <v>6.77</v>
      </c>
      <c r="AJ84" s="89">
        <v>8</v>
      </c>
    </row>
    <row r="85" spans="1:36" x14ac:dyDescent="0.35">
      <c r="A85" s="331" t="s">
        <v>3</v>
      </c>
      <c r="B85" s="332"/>
      <c r="C85" s="333"/>
      <c r="D85" s="334" t="s">
        <v>4</v>
      </c>
      <c r="E85" s="334"/>
      <c r="F85" s="334"/>
      <c r="G85" s="331" t="s">
        <v>5</v>
      </c>
      <c r="H85" s="332"/>
      <c r="I85" s="333"/>
      <c r="J85" s="331" t="s">
        <v>6</v>
      </c>
      <c r="K85" s="332"/>
      <c r="L85" s="333"/>
      <c r="AD85" s="317">
        <v>40812</v>
      </c>
      <c r="AE85" s="317"/>
      <c r="AF85" s="317"/>
      <c r="AG85" s="317"/>
      <c r="AH85" s="317"/>
      <c r="AI85" s="317"/>
      <c r="AJ85" s="318"/>
    </row>
    <row r="86" spans="1:36" ht="15.5" x14ac:dyDescent="0.35">
      <c r="A86" s="9" t="s">
        <v>8</v>
      </c>
      <c r="B86" s="325">
        <v>0.45833333333333331</v>
      </c>
      <c r="C86" s="326"/>
      <c r="D86" s="9" t="s">
        <v>8</v>
      </c>
      <c r="E86" s="325">
        <v>0.46527777777777773</v>
      </c>
      <c r="F86" s="326"/>
      <c r="G86" s="10" t="s">
        <v>8</v>
      </c>
      <c r="H86" s="327">
        <v>0.47222222222222227</v>
      </c>
      <c r="I86" s="327"/>
      <c r="J86" s="10" t="s">
        <v>8</v>
      </c>
      <c r="K86" s="335">
        <v>0.47638888888888892</v>
      </c>
      <c r="L86" s="324"/>
      <c r="AD86" s="15" t="s">
        <v>17</v>
      </c>
      <c r="AE86" s="42">
        <v>4.5138888888888888E-2</v>
      </c>
      <c r="AF86" s="43">
        <v>11.8</v>
      </c>
      <c r="AG86" s="43">
        <v>8.2200000000000006</v>
      </c>
      <c r="AH86" s="43">
        <v>0.83</v>
      </c>
      <c r="AI86" s="90">
        <v>8.1999999999999993</v>
      </c>
      <c r="AJ86" s="45">
        <v>20</v>
      </c>
    </row>
    <row r="87" spans="1:36" ht="15.5" x14ac:dyDescent="0.35">
      <c r="A87" s="9" t="s">
        <v>39</v>
      </c>
      <c r="B87" s="328">
        <v>30</v>
      </c>
      <c r="C87" s="329"/>
      <c r="D87" s="9" t="s">
        <v>39</v>
      </c>
      <c r="E87" s="328">
        <v>20</v>
      </c>
      <c r="F87" s="329"/>
      <c r="G87" s="10" t="s">
        <v>39</v>
      </c>
      <c r="H87" s="330">
        <v>14</v>
      </c>
      <c r="I87" s="330"/>
      <c r="J87" s="10" t="s">
        <v>39</v>
      </c>
      <c r="K87" s="323">
        <v>16</v>
      </c>
      <c r="L87" s="324"/>
      <c r="AD87" s="15" t="s">
        <v>22</v>
      </c>
      <c r="AE87" s="42">
        <v>5.4166666666666669E-2</v>
      </c>
      <c r="AF87" s="43">
        <v>13.3</v>
      </c>
      <c r="AG87" s="43">
        <v>8.1199999999999992</v>
      </c>
      <c r="AH87" s="43">
        <v>0.82</v>
      </c>
      <c r="AI87" s="90">
        <v>7.97</v>
      </c>
      <c r="AJ87" s="45">
        <v>112</v>
      </c>
    </row>
    <row r="88" spans="1:36" ht="15.5" x14ac:dyDescent="0.35">
      <c r="A88" s="20" t="s">
        <v>21</v>
      </c>
      <c r="B88" s="320" t="s">
        <v>73</v>
      </c>
      <c r="C88" s="321"/>
      <c r="D88" s="20" t="s">
        <v>21</v>
      </c>
      <c r="E88" s="322" t="s">
        <v>52</v>
      </c>
      <c r="F88" s="322"/>
      <c r="G88" s="21" t="s">
        <v>21</v>
      </c>
      <c r="H88" s="322" t="s">
        <v>74</v>
      </c>
      <c r="I88" s="322"/>
      <c r="J88" s="21" t="s">
        <v>21</v>
      </c>
      <c r="K88" s="323" t="s">
        <v>52</v>
      </c>
      <c r="L88" s="324"/>
      <c r="AD88" s="15" t="s">
        <v>28</v>
      </c>
      <c r="AE88" s="42">
        <v>6.5277777777777782E-2</v>
      </c>
      <c r="AF88" s="43">
        <v>15.7</v>
      </c>
      <c r="AG88" s="43">
        <v>8.1300000000000008</v>
      </c>
      <c r="AH88" s="43">
        <v>0.78</v>
      </c>
      <c r="AI88" s="90">
        <v>6.53</v>
      </c>
      <c r="AJ88" s="45">
        <v>4</v>
      </c>
    </row>
    <row r="89" spans="1:36" ht="35.5" x14ac:dyDescent="0.35">
      <c r="A89" s="23" t="s">
        <v>24</v>
      </c>
      <c r="B89" s="23" t="s">
        <v>25</v>
      </c>
      <c r="C89" s="24" t="s">
        <v>26</v>
      </c>
      <c r="D89" s="23" t="s">
        <v>24</v>
      </c>
      <c r="E89" s="23" t="s">
        <v>25</v>
      </c>
      <c r="F89" s="24" t="s">
        <v>26</v>
      </c>
      <c r="G89" s="23" t="s">
        <v>24</v>
      </c>
      <c r="H89" s="23" t="s">
        <v>25</v>
      </c>
      <c r="I89" s="24" t="s">
        <v>26</v>
      </c>
      <c r="J89" s="23" t="s">
        <v>24</v>
      </c>
      <c r="K89" s="23" t="s">
        <v>25</v>
      </c>
      <c r="L89" s="24" t="s">
        <v>26</v>
      </c>
      <c r="AD89" s="15" t="s">
        <v>30</v>
      </c>
      <c r="AE89" s="42">
        <v>6.25E-2</v>
      </c>
      <c r="AF89" s="43">
        <v>13.6</v>
      </c>
      <c r="AG89" s="43">
        <v>8.09</v>
      </c>
      <c r="AH89" s="43">
        <v>0.49099999999999999</v>
      </c>
      <c r="AI89" s="90">
        <v>7.47</v>
      </c>
      <c r="AJ89" s="45">
        <v>4</v>
      </c>
    </row>
    <row r="90" spans="1:36" ht="15.5" x14ac:dyDescent="0.35">
      <c r="A90" s="25">
        <v>1</v>
      </c>
      <c r="B90" s="26">
        <v>0.42</v>
      </c>
      <c r="C90" s="27">
        <v>0.4</v>
      </c>
      <c r="D90" s="25">
        <v>1</v>
      </c>
      <c r="E90" s="26">
        <v>0.2</v>
      </c>
      <c r="F90" s="28">
        <v>1.3</v>
      </c>
      <c r="G90" s="25">
        <v>1</v>
      </c>
      <c r="H90" s="26">
        <v>0.2</v>
      </c>
      <c r="I90" s="28">
        <v>0.2</v>
      </c>
      <c r="J90" s="25">
        <v>1</v>
      </c>
      <c r="K90" s="26">
        <v>0.2</v>
      </c>
      <c r="L90" s="28">
        <v>0.8</v>
      </c>
      <c r="AD90" s="317">
        <v>40841</v>
      </c>
      <c r="AE90" s="317"/>
      <c r="AF90" s="317"/>
      <c r="AG90" s="317"/>
      <c r="AH90" s="317"/>
      <c r="AI90" s="317"/>
      <c r="AJ90" s="338"/>
    </row>
    <row r="91" spans="1:36" ht="15.5" x14ac:dyDescent="0.35">
      <c r="A91" s="25">
        <v>2</v>
      </c>
      <c r="B91" s="26"/>
      <c r="C91" s="27"/>
      <c r="D91" s="25">
        <v>2</v>
      </c>
      <c r="E91" s="26"/>
      <c r="F91" s="26"/>
      <c r="G91" s="25">
        <v>2</v>
      </c>
      <c r="H91" s="26"/>
      <c r="I91" s="26"/>
      <c r="J91" s="25">
        <v>2</v>
      </c>
      <c r="K91" s="26"/>
      <c r="L91" s="26"/>
      <c r="AD91" s="15" t="s">
        <v>17</v>
      </c>
      <c r="AE91" s="42">
        <v>0.41319444444444442</v>
      </c>
      <c r="AF91" s="43">
        <v>4.3</v>
      </c>
      <c r="AG91" s="43">
        <v>8.39</v>
      </c>
      <c r="AH91" s="43">
        <v>0.76200000000000001</v>
      </c>
      <c r="AI91" s="43">
        <v>10.61</v>
      </c>
      <c r="AJ91" s="48">
        <v>6</v>
      </c>
    </row>
    <row r="92" spans="1:36" ht="15.5" x14ac:dyDescent="0.35">
      <c r="A92" s="25" t="s">
        <v>32</v>
      </c>
      <c r="B92" s="26">
        <v>13.3</v>
      </c>
      <c r="C92" s="27"/>
      <c r="D92" s="25" t="s">
        <v>32</v>
      </c>
      <c r="E92" s="26">
        <v>14.7</v>
      </c>
      <c r="F92" s="26"/>
      <c r="G92" s="25" t="s">
        <v>32</v>
      </c>
      <c r="H92" s="26">
        <v>16.5</v>
      </c>
      <c r="I92" s="26"/>
      <c r="J92" s="25" t="s">
        <v>32</v>
      </c>
      <c r="K92" s="26">
        <v>15.4</v>
      </c>
      <c r="L92" s="26"/>
      <c r="AD92" s="15" t="s">
        <v>22</v>
      </c>
      <c r="AE92" s="42">
        <v>0.4236111111111111</v>
      </c>
      <c r="AF92" s="43">
        <v>5</v>
      </c>
      <c r="AG92" s="43">
        <v>8.65</v>
      </c>
      <c r="AH92" s="43">
        <v>0.77700000000000002</v>
      </c>
      <c r="AI92" s="43">
        <v>10.050000000000001</v>
      </c>
      <c r="AJ92" s="48">
        <v>1</v>
      </c>
    </row>
    <row r="93" spans="1:36" ht="15.5" x14ac:dyDescent="0.35">
      <c r="A93" s="25" t="s">
        <v>10</v>
      </c>
      <c r="B93" s="26">
        <v>8.56</v>
      </c>
      <c r="C93" s="27"/>
      <c r="D93" s="25" t="s">
        <v>10</v>
      </c>
      <c r="E93" s="26">
        <v>8.5</v>
      </c>
      <c r="F93" s="26"/>
      <c r="G93" s="25" t="s">
        <v>10</v>
      </c>
      <c r="H93" s="26">
        <v>8.4</v>
      </c>
      <c r="I93" s="26"/>
      <c r="J93" s="25" t="s">
        <v>10</v>
      </c>
      <c r="K93" s="26">
        <v>8.4600000000000009</v>
      </c>
      <c r="L93" s="26"/>
      <c r="AD93" s="15" t="s">
        <v>28</v>
      </c>
      <c r="AE93" s="42">
        <v>0.43263888888888885</v>
      </c>
      <c r="AF93" s="43">
        <v>5.3</v>
      </c>
      <c r="AG93" s="43">
        <v>8.4700000000000006</v>
      </c>
      <c r="AH93" s="43">
        <v>0.78600000000000003</v>
      </c>
      <c r="AI93" s="43">
        <v>9.51</v>
      </c>
      <c r="AJ93" s="48">
        <v>7</v>
      </c>
    </row>
    <row r="94" spans="1:36" ht="15.5" x14ac:dyDescent="0.35">
      <c r="A94" s="25" t="s">
        <v>33</v>
      </c>
      <c r="B94" s="28">
        <v>0.84</v>
      </c>
      <c r="C94" s="28"/>
      <c r="D94" s="25" t="s">
        <v>33</v>
      </c>
      <c r="E94" s="28">
        <v>0.89</v>
      </c>
      <c r="F94" s="28"/>
      <c r="G94" s="25" t="s">
        <v>33</v>
      </c>
      <c r="H94" s="28">
        <v>0.93</v>
      </c>
      <c r="I94" s="28"/>
      <c r="J94" s="25" t="s">
        <v>33</v>
      </c>
      <c r="K94" s="28">
        <v>0.83</v>
      </c>
      <c r="L94" s="28"/>
      <c r="AD94" s="15" t="s">
        <v>30</v>
      </c>
      <c r="AE94" s="42">
        <v>0.4291666666666667</v>
      </c>
      <c r="AF94" s="43">
        <v>5.3</v>
      </c>
      <c r="AG94" s="43">
        <v>8.51</v>
      </c>
      <c r="AH94" s="43">
        <v>0.77300000000000002</v>
      </c>
      <c r="AI94" s="43">
        <v>9.49</v>
      </c>
      <c r="AJ94" s="48">
        <v>1</v>
      </c>
    </row>
    <row r="95" spans="1:36" ht="15.5" x14ac:dyDescent="0.35">
      <c r="A95" s="25" t="s">
        <v>35</v>
      </c>
      <c r="B95" s="28">
        <v>7.69</v>
      </c>
      <c r="C95" s="28"/>
      <c r="D95" s="25" t="s">
        <v>35</v>
      </c>
      <c r="E95" s="28">
        <v>7.26</v>
      </c>
      <c r="F95" s="28"/>
      <c r="G95" s="25" t="s">
        <v>35</v>
      </c>
      <c r="H95" s="28">
        <v>6.42</v>
      </c>
      <c r="I95" s="28"/>
      <c r="J95" s="25" t="s">
        <v>35</v>
      </c>
      <c r="K95" s="28">
        <v>6.46</v>
      </c>
      <c r="L95" s="28"/>
      <c r="AD95" s="317">
        <v>40875</v>
      </c>
      <c r="AE95" s="317"/>
      <c r="AF95" s="317"/>
      <c r="AG95" s="317"/>
      <c r="AH95" s="317"/>
      <c r="AI95" s="317"/>
      <c r="AJ95" s="317"/>
    </row>
    <row r="96" spans="1:36" x14ac:dyDescent="0.35">
      <c r="AD96" s="15" t="s">
        <v>17</v>
      </c>
      <c r="AE96" s="42">
        <v>0.5083333333333333</v>
      </c>
      <c r="AF96" s="43">
        <v>2.2000000000000002</v>
      </c>
      <c r="AG96" s="43">
        <v>8.43</v>
      </c>
      <c r="AH96" s="43">
        <v>0.83199999999999996</v>
      </c>
      <c r="AI96" s="43">
        <v>12.08</v>
      </c>
      <c r="AJ96" s="89">
        <v>1</v>
      </c>
    </row>
    <row r="97" spans="1:39" x14ac:dyDescent="0.35">
      <c r="A97" s="1" t="s">
        <v>1</v>
      </c>
      <c r="B97" s="2">
        <v>40749</v>
      </c>
      <c r="AD97" s="15" t="s">
        <v>22</v>
      </c>
      <c r="AE97" s="42">
        <v>0.52083333333333337</v>
      </c>
      <c r="AF97" s="43">
        <v>1.9</v>
      </c>
      <c r="AG97" s="43">
        <v>8.07</v>
      </c>
      <c r="AH97" s="43">
        <v>0.81799999999999995</v>
      </c>
      <c r="AI97" s="43">
        <v>11.7</v>
      </c>
      <c r="AJ97" s="89">
        <v>1</v>
      </c>
    </row>
    <row r="98" spans="1:39" x14ac:dyDescent="0.35">
      <c r="A98" s="331" t="s">
        <v>3</v>
      </c>
      <c r="B98" s="332"/>
      <c r="C98" s="333"/>
      <c r="D98" s="334" t="s">
        <v>4</v>
      </c>
      <c r="E98" s="334"/>
      <c r="F98" s="334"/>
      <c r="G98" s="331" t="s">
        <v>5</v>
      </c>
      <c r="H98" s="332"/>
      <c r="I98" s="333"/>
      <c r="J98" s="331" t="s">
        <v>6</v>
      </c>
      <c r="K98" s="332"/>
      <c r="L98" s="333"/>
      <c r="AD98" s="15" t="s">
        <v>28</v>
      </c>
      <c r="AE98" s="42">
        <v>0.53402777777777777</v>
      </c>
      <c r="AF98" s="43">
        <v>0.1</v>
      </c>
      <c r="AG98" s="43">
        <v>7.99</v>
      </c>
      <c r="AH98" s="43">
        <v>0.80300000000000005</v>
      </c>
      <c r="AI98" s="43">
        <v>11.62</v>
      </c>
      <c r="AJ98" s="89">
        <v>7</v>
      </c>
    </row>
    <row r="99" spans="1:39" ht="15.5" x14ac:dyDescent="0.35">
      <c r="A99" s="9" t="s">
        <v>8</v>
      </c>
      <c r="B99" s="325">
        <v>0.54097222222222219</v>
      </c>
      <c r="C99" s="326"/>
      <c r="D99" s="9" t="s">
        <v>8</v>
      </c>
      <c r="E99" s="325">
        <v>5.1388888888888894E-2</v>
      </c>
      <c r="F99" s="326"/>
      <c r="G99" s="10" t="s">
        <v>8</v>
      </c>
      <c r="H99" s="327">
        <v>6.0416666666666667E-2</v>
      </c>
      <c r="I99" s="327"/>
      <c r="J99" s="10" t="s">
        <v>8</v>
      </c>
      <c r="K99" s="335">
        <v>6.3888888888888884E-2</v>
      </c>
      <c r="L99" s="324"/>
      <c r="AD99" s="15" t="s">
        <v>30</v>
      </c>
      <c r="AE99" s="42">
        <v>0.53055555555555556</v>
      </c>
      <c r="AF99" s="43">
        <v>2.2999999999999998</v>
      </c>
      <c r="AG99" s="43">
        <v>7.97</v>
      </c>
      <c r="AH99" s="43">
        <v>0.83599999999999997</v>
      </c>
      <c r="AI99" s="43">
        <v>11.17</v>
      </c>
      <c r="AJ99" s="89">
        <v>6</v>
      </c>
    </row>
    <row r="100" spans="1:39" ht="15.5" x14ac:dyDescent="0.35">
      <c r="A100" s="9" t="s">
        <v>19</v>
      </c>
      <c r="B100" s="328">
        <v>34</v>
      </c>
      <c r="C100" s="329"/>
      <c r="D100" s="9" t="s">
        <v>19</v>
      </c>
      <c r="E100" s="328">
        <v>26</v>
      </c>
      <c r="F100" s="329"/>
      <c r="G100" s="9" t="s">
        <v>19</v>
      </c>
      <c r="H100" s="330">
        <v>12</v>
      </c>
      <c r="I100" s="330"/>
      <c r="J100" s="9" t="s">
        <v>19</v>
      </c>
      <c r="K100" s="323">
        <v>12</v>
      </c>
      <c r="L100" s="324"/>
      <c r="AD100" s="317">
        <v>40905</v>
      </c>
      <c r="AE100" s="317"/>
      <c r="AF100" s="317"/>
      <c r="AG100" s="317"/>
      <c r="AH100" s="317"/>
      <c r="AI100" s="317"/>
      <c r="AJ100" s="317"/>
    </row>
    <row r="101" spans="1:39" ht="15.5" x14ac:dyDescent="0.35">
      <c r="A101" s="20" t="s">
        <v>21</v>
      </c>
      <c r="B101" s="320" t="s">
        <v>75</v>
      </c>
      <c r="C101" s="321"/>
      <c r="D101" s="20" t="s">
        <v>21</v>
      </c>
      <c r="E101" s="322" t="s">
        <v>76</v>
      </c>
      <c r="F101" s="322"/>
      <c r="G101" s="21" t="s">
        <v>21</v>
      </c>
      <c r="H101" s="322" t="s">
        <v>51</v>
      </c>
      <c r="I101" s="322"/>
      <c r="J101" s="21" t="s">
        <v>21</v>
      </c>
      <c r="K101" s="323" t="s">
        <v>51</v>
      </c>
      <c r="L101" s="324"/>
      <c r="AD101" s="15" t="s">
        <v>17</v>
      </c>
      <c r="AE101" s="91">
        <v>0.55555555555555558</v>
      </c>
      <c r="AF101" s="44">
        <v>1.2</v>
      </c>
      <c r="AG101" s="44">
        <v>8.19</v>
      </c>
      <c r="AH101" s="44">
        <v>0.83299999999999996</v>
      </c>
      <c r="AI101" s="44">
        <v>10.8</v>
      </c>
      <c r="AJ101" s="89">
        <v>1</v>
      </c>
    </row>
    <row r="102" spans="1:39" ht="35.5" x14ac:dyDescent="0.35">
      <c r="A102" s="23" t="s">
        <v>24</v>
      </c>
      <c r="B102" s="23" t="s">
        <v>25</v>
      </c>
      <c r="C102" s="24" t="s">
        <v>26</v>
      </c>
      <c r="D102" s="23" t="s">
        <v>24</v>
      </c>
      <c r="E102" s="23" t="s">
        <v>25</v>
      </c>
      <c r="F102" s="24" t="s">
        <v>26</v>
      </c>
      <c r="G102" s="23" t="s">
        <v>24</v>
      </c>
      <c r="H102" s="23" t="s">
        <v>25</v>
      </c>
      <c r="I102" s="24" t="s">
        <v>26</v>
      </c>
      <c r="J102" s="23" t="s">
        <v>24</v>
      </c>
      <c r="K102" s="23" t="s">
        <v>25</v>
      </c>
      <c r="L102" s="24" t="s">
        <v>26</v>
      </c>
      <c r="AD102" s="15" t="s">
        <v>22</v>
      </c>
      <c r="AE102" s="91">
        <v>0.56597222222222221</v>
      </c>
      <c r="AF102" s="44">
        <v>0.7</v>
      </c>
      <c r="AG102" s="44">
        <v>8.1</v>
      </c>
      <c r="AH102" s="44">
        <v>0.82</v>
      </c>
      <c r="AI102" s="44">
        <v>10.98</v>
      </c>
      <c r="AJ102" s="89">
        <v>1</v>
      </c>
    </row>
    <row r="103" spans="1:39" ht="15.5" x14ac:dyDescent="0.35">
      <c r="A103" s="25">
        <v>1</v>
      </c>
      <c r="B103" s="26">
        <v>0.48</v>
      </c>
      <c r="C103" s="27">
        <v>0.2</v>
      </c>
      <c r="D103" s="25">
        <v>1</v>
      </c>
      <c r="E103" s="26">
        <v>0.26</v>
      </c>
      <c r="F103" s="28">
        <v>0.8</v>
      </c>
      <c r="G103" s="25">
        <v>1</v>
      </c>
      <c r="H103" s="26">
        <v>0.3</v>
      </c>
      <c r="I103" s="28">
        <v>0.4</v>
      </c>
      <c r="J103" s="25">
        <v>1</v>
      </c>
      <c r="K103" s="26">
        <v>0.26</v>
      </c>
      <c r="L103" s="28">
        <v>0.6</v>
      </c>
      <c r="AD103" s="15" t="s">
        <v>28</v>
      </c>
      <c r="AE103" s="91">
        <v>0.58124999999999993</v>
      </c>
      <c r="AF103" s="44">
        <v>0</v>
      </c>
      <c r="AG103" s="44">
        <v>8.3800000000000008</v>
      </c>
      <c r="AH103" s="44">
        <v>0.82599999999999996</v>
      </c>
      <c r="AI103" s="44">
        <v>10.75</v>
      </c>
      <c r="AJ103" s="89">
        <v>1</v>
      </c>
    </row>
    <row r="104" spans="1:39" ht="15.5" x14ac:dyDescent="0.35">
      <c r="A104" s="25">
        <v>2</v>
      </c>
      <c r="B104" s="26">
        <v>0.4</v>
      </c>
      <c r="C104" s="27">
        <v>0.4</v>
      </c>
      <c r="D104" s="25">
        <v>2</v>
      </c>
      <c r="E104" s="26">
        <v>0.2</v>
      </c>
      <c r="F104" s="26">
        <v>0.8</v>
      </c>
      <c r="G104" s="25">
        <v>2</v>
      </c>
      <c r="H104" s="26"/>
      <c r="I104" s="26"/>
      <c r="J104" s="25">
        <v>2</v>
      </c>
      <c r="K104" s="26"/>
      <c r="L104" s="26"/>
      <c r="AD104" s="92" t="s">
        <v>30</v>
      </c>
      <c r="AE104" s="93">
        <v>0.57708333333333328</v>
      </c>
      <c r="AF104" s="94">
        <v>0.6</v>
      </c>
      <c r="AG104" s="94">
        <v>8.23</v>
      </c>
      <c r="AH104" s="94">
        <v>0.82499999999999996</v>
      </c>
      <c r="AI104" s="94">
        <v>10.92</v>
      </c>
      <c r="AJ104" s="95">
        <v>1</v>
      </c>
    </row>
    <row r="105" spans="1:39" ht="15.5" x14ac:dyDescent="0.35">
      <c r="A105" s="25" t="s">
        <v>32</v>
      </c>
      <c r="B105" s="26">
        <v>18.3</v>
      </c>
      <c r="C105" s="27"/>
      <c r="D105" s="25" t="s">
        <v>32</v>
      </c>
      <c r="E105" s="26">
        <v>18.5</v>
      </c>
      <c r="F105" s="26"/>
      <c r="G105" s="25" t="s">
        <v>32</v>
      </c>
      <c r="H105" s="26">
        <v>21.4</v>
      </c>
      <c r="I105" s="26"/>
      <c r="J105" s="25" t="s">
        <v>32</v>
      </c>
      <c r="K105" s="26">
        <v>19.100000000000001</v>
      </c>
      <c r="L105" s="26"/>
      <c r="AD105" s="336" t="s">
        <v>77</v>
      </c>
      <c r="AE105" s="336"/>
      <c r="AF105" s="336"/>
      <c r="AG105" s="336"/>
      <c r="AH105" s="336"/>
      <c r="AI105" s="336"/>
      <c r="AJ105" s="336"/>
      <c r="AK105" s="336"/>
      <c r="AL105" s="336"/>
      <c r="AM105" s="336"/>
    </row>
    <row r="106" spans="1:39" ht="15.5" x14ac:dyDescent="0.35">
      <c r="A106" s="25" t="s">
        <v>10</v>
      </c>
      <c r="B106" s="26">
        <v>8.5</v>
      </c>
      <c r="C106" s="27"/>
      <c r="D106" s="25" t="s">
        <v>10</v>
      </c>
      <c r="E106" s="26">
        <v>8.4</v>
      </c>
      <c r="F106" s="26"/>
      <c r="G106" s="25" t="s">
        <v>10</v>
      </c>
      <c r="H106" s="26">
        <v>8.27</v>
      </c>
      <c r="I106" s="26"/>
      <c r="J106" s="25" t="s">
        <v>10</v>
      </c>
      <c r="K106" s="26">
        <v>8.2799999999999994</v>
      </c>
      <c r="L106" s="26"/>
      <c r="AD106" s="96" t="s">
        <v>7</v>
      </c>
      <c r="AE106" s="97">
        <v>2010</v>
      </c>
      <c r="AF106" s="337">
        <v>2011</v>
      </c>
      <c r="AG106" s="337"/>
      <c r="AH106" s="337"/>
      <c r="AI106" s="337"/>
      <c r="AJ106" s="337"/>
      <c r="AK106" s="337"/>
      <c r="AL106" s="337"/>
      <c r="AM106" s="337"/>
    </row>
    <row r="107" spans="1:39" ht="15.5" x14ac:dyDescent="0.35">
      <c r="A107" s="25" t="s">
        <v>33</v>
      </c>
      <c r="B107" s="28">
        <v>0.84</v>
      </c>
      <c r="C107" s="28"/>
      <c r="D107" s="25" t="s">
        <v>33</v>
      </c>
      <c r="E107" s="28">
        <v>0.83</v>
      </c>
      <c r="F107" s="28"/>
      <c r="G107" s="25" t="s">
        <v>33</v>
      </c>
      <c r="H107" s="28">
        <v>0.85</v>
      </c>
      <c r="I107" s="28"/>
      <c r="J107" s="25" t="s">
        <v>33</v>
      </c>
      <c r="K107" s="28">
        <v>0.87</v>
      </c>
      <c r="L107" s="28"/>
      <c r="AD107" s="96"/>
      <c r="AE107" s="98" t="s">
        <v>78</v>
      </c>
      <c r="AF107" s="98" t="s">
        <v>79</v>
      </c>
      <c r="AG107" s="99" t="s">
        <v>80</v>
      </c>
      <c r="AH107" s="99" t="s">
        <v>81</v>
      </c>
      <c r="AI107" s="99" t="s">
        <v>82</v>
      </c>
      <c r="AJ107" s="99" t="s">
        <v>83</v>
      </c>
      <c r="AK107" s="99" t="s">
        <v>84</v>
      </c>
      <c r="AL107" s="99" t="s">
        <v>85</v>
      </c>
      <c r="AM107" s="99" t="s">
        <v>86</v>
      </c>
    </row>
    <row r="108" spans="1:39" ht="15.5" x14ac:dyDescent="0.35">
      <c r="A108" s="25" t="s">
        <v>35</v>
      </c>
      <c r="B108" s="28">
        <v>7.31</v>
      </c>
      <c r="C108" s="28"/>
      <c r="D108" s="25" t="s">
        <v>35</v>
      </c>
      <c r="E108" s="28">
        <v>7.05</v>
      </c>
      <c r="F108" s="28"/>
      <c r="G108" s="25" t="s">
        <v>35</v>
      </c>
      <c r="H108" s="28">
        <v>6.14</v>
      </c>
      <c r="I108" s="28"/>
      <c r="J108" s="25" t="s">
        <v>35</v>
      </c>
      <c r="K108" s="28">
        <v>6.36</v>
      </c>
      <c r="L108" s="28"/>
      <c r="AD108" s="28"/>
      <c r="AE108" s="100" t="s">
        <v>87</v>
      </c>
      <c r="AF108" s="100" t="s">
        <v>88</v>
      </c>
      <c r="AG108" s="100" t="s">
        <v>89</v>
      </c>
      <c r="AH108" s="100" t="s">
        <v>89</v>
      </c>
      <c r="AI108" s="100" t="s">
        <v>89</v>
      </c>
      <c r="AJ108" s="100" t="s">
        <v>89</v>
      </c>
      <c r="AK108" s="100" t="s">
        <v>89</v>
      </c>
      <c r="AL108" s="100" t="s">
        <v>89</v>
      </c>
      <c r="AM108" s="100" t="s">
        <v>90</v>
      </c>
    </row>
    <row r="109" spans="1:39" x14ac:dyDescent="0.35">
      <c r="AD109" s="101" t="s">
        <v>91</v>
      </c>
      <c r="AE109" s="102"/>
      <c r="AF109" s="28"/>
      <c r="AG109" s="103">
        <f>GEOMEAN(AJ46:AJ49,AJ51:AJ54)</f>
        <v>14.316421489448254</v>
      </c>
      <c r="AH109" s="103">
        <f>GEOMEAN(AJ56:AJ59,AJ61:AJ64)</f>
        <v>1.5595830465537215</v>
      </c>
      <c r="AI109" s="103">
        <f>GEOMEAN(AJ66:AJ69,AJ71:AJ74)</f>
        <v>6.31932491835828</v>
      </c>
      <c r="AJ109" s="103">
        <f>GEOMEAN(AJ76:AJ79,AJ81:AJ84)</f>
        <v>5.0491176306749272</v>
      </c>
      <c r="AK109" s="103">
        <f>GEOMEAN(AJ86:AJ89,AJ91:AJ94)</f>
        <v>5.9183706659697988</v>
      </c>
      <c r="AL109" s="103">
        <f>GEOMEAN(AJ96:AJ99,AJ101:AJ104)</f>
        <v>1.5955343603388272</v>
      </c>
      <c r="AM109" s="103">
        <f>GEOMEAN(AJ66:AJ69,AJ71:AJ74,AJ76:AJ79,AJ81:AJ84,AJ86:AJ89,AJ91:AJ94)</f>
        <v>5.7371487737596247</v>
      </c>
    </row>
    <row r="110" spans="1:39" x14ac:dyDescent="0.35">
      <c r="A110" s="1" t="s">
        <v>1</v>
      </c>
      <c r="B110" s="2">
        <v>40778</v>
      </c>
      <c r="AD110" s="101" t="s">
        <v>17</v>
      </c>
      <c r="AE110" s="104">
        <f>GEOMEAN('2010'!H3,'2010'!H8,'2010'!I13,'2010'!H18,'2010'!H23,'2010'!H28,'2010'!H33,'2010'!H38)</f>
        <v>10.415007356230323</v>
      </c>
      <c r="AF110" s="104">
        <f>GEOMEAN(AJ46,AJ51,AJ56,AJ61,AJ66,AJ71,AJ76,AJ81,AJ86,AJ91,AJ96,AJ101)</f>
        <v>6.1357359213452263</v>
      </c>
      <c r="AG110" s="81"/>
      <c r="AH110" s="28"/>
      <c r="AI110" s="28"/>
      <c r="AJ110" s="28"/>
      <c r="AK110" s="44"/>
      <c r="AL110" s="28"/>
      <c r="AM110" s="105">
        <f>GEOMEAN(AJ66,AJ71,AJ76,AJ81,AJ86,AJ91)</f>
        <v>14.92095777788087</v>
      </c>
    </row>
    <row r="111" spans="1:39" x14ac:dyDescent="0.35">
      <c r="A111" s="331" t="s">
        <v>3</v>
      </c>
      <c r="B111" s="332"/>
      <c r="C111" s="333"/>
      <c r="D111" s="334" t="s">
        <v>4</v>
      </c>
      <c r="E111" s="334"/>
      <c r="F111" s="334"/>
      <c r="G111" s="331" t="s">
        <v>5</v>
      </c>
      <c r="H111" s="332"/>
      <c r="I111" s="333"/>
      <c r="J111" s="331" t="s">
        <v>6</v>
      </c>
      <c r="K111" s="332"/>
      <c r="L111" s="333"/>
      <c r="AD111" s="101" t="s">
        <v>22</v>
      </c>
      <c r="AE111" s="104">
        <f>GEOMEAN('2010'!H4,'2010'!H9,'2010'!I14,'2010'!H19,'2010'!H24,'2010'!H29,'2010'!H34,'2010'!H39)</f>
        <v>12.872734712745171</v>
      </c>
      <c r="AF111" s="104">
        <f>GEOMEAN(AJ47,AJ52,AJ57,AJ62,AJ67,AJ72,AJ77,AJ82,AJ87,AJ92,AJ97,AJ102)</f>
        <v>4.3983385639622687</v>
      </c>
      <c r="AG111" s="81"/>
      <c r="AH111" s="28"/>
      <c r="AI111" s="28"/>
      <c r="AJ111" s="28"/>
      <c r="AK111" s="44"/>
      <c r="AL111" s="28"/>
      <c r="AM111" s="105">
        <f t="shared" ref="AM111:AM113" si="30">GEOMEAN(AJ67,AJ72,AJ77,AJ82,AJ87,AJ92)</f>
        <v>8.9793309645192245</v>
      </c>
    </row>
    <row r="112" spans="1:39" ht="15.5" x14ac:dyDescent="0.35">
      <c r="A112" s="9" t="s">
        <v>8</v>
      </c>
      <c r="B112" s="325">
        <v>0.4826388888888889</v>
      </c>
      <c r="C112" s="326"/>
      <c r="D112" s="9" t="s">
        <v>8</v>
      </c>
      <c r="E112" s="325">
        <v>0.4916666666666667</v>
      </c>
      <c r="F112" s="326"/>
      <c r="G112" s="10" t="s">
        <v>8</v>
      </c>
      <c r="H112" s="327">
        <v>0.5</v>
      </c>
      <c r="I112" s="327"/>
      <c r="J112" s="10" t="s">
        <v>8</v>
      </c>
      <c r="K112" s="335">
        <v>0.50347222222222221</v>
      </c>
      <c r="L112" s="324"/>
      <c r="AD112" s="101" t="s">
        <v>28</v>
      </c>
      <c r="AE112" s="104">
        <f>GEOMEAN('2010'!H5,'2010'!I10,'2010'!I15,'2010'!H20,'2010'!H25,'2010'!H30,'2010'!H35,'2010'!H40)</f>
        <v>15.637786219907868</v>
      </c>
      <c r="AF112" s="104">
        <f>GEOMEAN(AJ48,AJ53,AJ58,AJ63,AJ68,AJ73,AJ78,AJ83,AJ88,AJ93,AJ98,AJ103)</f>
        <v>4.6479811698183386</v>
      </c>
      <c r="AG112" s="81"/>
      <c r="AH112" s="28"/>
      <c r="AI112" s="28"/>
      <c r="AJ112" s="28"/>
      <c r="AK112" s="44"/>
      <c r="AL112" s="28"/>
      <c r="AM112" s="105">
        <f t="shared" si="30"/>
        <v>3.3666158403052355</v>
      </c>
    </row>
    <row r="113" spans="1:39" ht="15.5" x14ac:dyDescent="0.35">
      <c r="A113" s="9" t="s">
        <v>19</v>
      </c>
      <c r="B113" s="328">
        <v>32</v>
      </c>
      <c r="C113" s="329"/>
      <c r="D113" s="9" t="s">
        <v>19</v>
      </c>
      <c r="E113" s="328">
        <v>20</v>
      </c>
      <c r="F113" s="329"/>
      <c r="G113" s="9" t="s">
        <v>19</v>
      </c>
      <c r="H113" s="330">
        <v>14</v>
      </c>
      <c r="I113" s="330"/>
      <c r="J113" s="9" t="s">
        <v>19</v>
      </c>
      <c r="K113" s="323">
        <v>14</v>
      </c>
      <c r="L113" s="324"/>
      <c r="AD113" s="101" t="s">
        <v>30</v>
      </c>
      <c r="AE113" s="104">
        <f>GEOMEAN('2010'!H6,'2010'!H11,'2010'!I16,'2010'!H21,'2010'!H26,'2010'!H31,'2010'!H36,'2010'!H41)</f>
        <v>11.190072410860243</v>
      </c>
      <c r="AF113" s="104">
        <f>GEOMEAN(AJ49,AJ54,AJ59,AJ64,AJ69,AJ74,AJ79,AJ84,AJ89,AJ94,AJ99,AJ104)</f>
        <v>2.841004860513197</v>
      </c>
      <c r="AG113" s="28"/>
      <c r="AH113" s="28"/>
      <c r="AI113" s="28"/>
      <c r="AJ113" s="28"/>
      <c r="AK113" s="44"/>
      <c r="AL113" s="28"/>
      <c r="AM113" s="105">
        <f t="shared" si="30"/>
        <v>2.4018739103520055</v>
      </c>
    </row>
    <row r="114" spans="1:39" ht="15.5" x14ac:dyDescent="0.35">
      <c r="A114" s="20" t="s">
        <v>21</v>
      </c>
      <c r="B114" s="320" t="s">
        <v>92</v>
      </c>
      <c r="C114" s="321"/>
      <c r="D114" s="20" t="s">
        <v>21</v>
      </c>
      <c r="E114" s="322" t="s">
        <v>93</v>
      </c>
      <c r="F114" s="322"/>
      <c r="G114" s="21" t="s">
        <v>21</v>
      </c>
      <c r="H114" s="322" t="s">
        <v>93</v>
      </c>
      <c r="I114" s="322"/>
      <c r="J114" s="21" t="s">
        <v>21</v>
      </c>
      <c r="K114" s="323" t="s">
        <v>93</v>
      </c>
      <c r="L114" s="324"/>
      <c r="AD114" s="106"/>
      <c r="AE114" s="107"/>
      <c r="AF114" s="107"/>
    </row>
    <row r="115" spans="1:39" ht="35.5" x14ac:dyDescent="0.35">
      <c r="A115" s="23" t="s">
        <v>24</v>
      </c>
      <c r="B115" s="23" t="s">
        <v>25</v>
      </c>
      <c r="C115" s="24" t="s">
        <v>26</v>
      </c>
      <c r="D115" s="23" t="s">
        <v>24</v>
      </c>
      <c r="E115" s="23" t="s">
        <v>25</v>
      </c>
      <c r="F115" s="24" t="s">
        <v>26</v>
      </c>
      <c r="G115" s="23" t="s">
        <v>24</v>
      </c>
      <c r="H115" s="23" t="s">
        <v>25</v>
      </c>
      <c r="I115" s="24" t="s">
        <v>26</v>
      </c>
      <c r="J115" s="23" t="s">
        <v>24</v>
      </c>
      <c r="K115" s="23" t="s">
        <v>25</v>
      </c>
      <c r="L115" s="24" t="s">
        <v>26</v>
      </c>
    </row>
    <row r="116" spans="1:39" ht="15.5" x14ac:dyDescent="0.35">
      <c r="A116" s="25">
        <v>1</v>
      </c>
      <c r="B116" s="26">
        <v>0.62</v>
      </c>
      <c r="C116" s="27">
        <v>0.4</v>
      </c>
      <c r="D116" s="25">
        <v>1</v>
      </c>
      <c r="E116" s="26">
        <v>0.2</v>
      </c>
      <c r="F116" s="28">
        <v>1.3</v>
      </c>
      <c r="G116" s="25">
        <v>1</v>
      </c>
      <c r="H116" s="26">
        <v>0.25</v>
      </c>
      <c r="I116" s="28">
        <v>0.2</v>
      </c>
      <c r="J116" s="25">
        <v>1</v>
      </c>
      <c r="K116" s="26">
        <v>0.2</v>
      </c>
      <c r="L116" s="28">
        <v>0.8</v>
      </c>
    </row>
    <row r="117" spans="1:39" ht="15.5" x14ac:dyDescent="0.35">
      <c r="A117" s="25">
        <v>2</v>
      </c>
      <c r="B117" s="26">
        <v>0.52</v>
      </c>
      <c r="C117" s="27">
        <v>0.3</v>
      </c>
      <c r="D117" s="25">
        <v>2</v>
      </c>
      <c r="E117" s="26"/>
      <c r="F117" s="26"/>
      <c r="G117" s="25">
        <v>2</v>
      </c>
      <c r="H117" s="26"/>
      <c r="I117" s="26"/>
      <c r="J117" s="25">
        <v>2</v>
      </c>
      <c r="K117" s="26"/>
      <c r="L117" s="26"/>
    </row>
    <row r="118" spans="1:39" ht="15.5" x14ac:dyDescent="0.35">
      <c r="A118" s="25" t="s">
        <v>32</v>
      </c>
      <c r="B118" s="26">
        <v>14.9</v>
      </c>
      <c r="C118" s="27"/>
      <c r="D118" s="25" t="s">
        <v>32</v>
      </c>
      <c r="E118" s="26">
        <v>15.5</v>
      </c>
      <c r="F118" s="26"/>
      <c r="G118" s="25" t="s">
        <v>32</v>
      </c>
      <c r="H118" s="26">
        <v>17.5</v>
      </c>
      <c r="I118" s="26"/>
      <c r="J118" s="25" t="s">
        <v>32</v>
      </c>
      <c r="K118" s="26">
        <v>16.600000000000001</v>
      </c>
      <c r="L118" s="26"/>
    </row>
    <row r="119" spans="1:39" ht="15.5" x14ac:dyDescent="0.35">
      <c r="A119" s="25" t="s">
        <v>10</v>
      </c>
      <c r="B119" s="26">
        <v>8.34</v>
      </c>
      <c r="C119" s="27"/>
      <c r="D119" s="25" t="s">
        <v>10</v>
      </c>
      <c r="E119" s="26">
        <v>8.3000000000000007</v>
      </c>
      <c r="F119" s="26"/>
      <c r="G119" s="25" t="s">
        <v>10</v>
      </c>
      <c r="H119" s="26">
        <v>8.25</v>
      </c>
      <c r="I119" s="26"/>
      <c r="J119" s="25" t="s">
        <v>10</v>
      </c>
      <c r="K119" s="26">
        <v>8.27</v>
      </c>
      <c r="L119" s="26"/>
    </row>
    <row r="120" spans="1:39" ht="15.5" x14ac:dyDescent="0.35">
      <c r="A120" s="25" t="s">
        <v>33</v>
      </c>
      <c r="B120" s="28">
        <v>0.69</v>
      </c>
      <c r="C120" s="28"/>
      <c r="D120" s="25" t="s">
        <v>33</v>
      </c>
      <c r="E120" s="28">
        <v>0.7</v>
      </c>
      <c r="F120" s="28"/>
      <c r="G120" s="25" t="s">
        <v>33</v>
      </c>
      <c r="H120" s="28">
        <v>0.127</v>
      </c>
      <c r="I120" s="28"/>
      <c r="J120" s="25" t="s">
        <v>33</v>
      </c>
      <c r="K120" s="28">
        <v>0.7</v>
      </c>
      <c r="L120" s="28"/>
    </row>
    <row r="121" spans="1:39" ht="15.5" x14ac:dyDescent="0.35">
      <c r="A121" s="25" t="s">
        <v>35</v>
      </c>
      <c r="B121" s="28">
        <v>7.72</v>
      </c>
      <c r="C121" s="28"/>
      <c r="D121" s="25" t="s">
        <v>35</v>
      </c>
      <c r="E121" s="28" t="s">
        <v>94</v>
      </c>
      <c r="F121" s="28"/>
      <c r="G121" s="25" t="s">
        <v>35</v>
      </c>
      <c r="H121" s="28">
        <v>6.77</v>
      </c>
      <c r="I121" s="28"/>
      <c r="J121" s="25" t="s">
        <v>35</v>
      </c>
      <c r="K121" s="28">
        <v>7.19</v>
      </c>
      <c r="L121" s="28"/>
    </row>
    <row r="123" spans="1:39" x14ac:dyDescent="0.35">
      <c r="A123" s="1" t="s">
        <v>1</v>
      </c>
      <c r="B123" s="2">
        <v>40812</v>
      </c>
    </row>
    <row r="124" spans="1:39" x14ac:dyDescent="0.35">
      <c r="A124" s="331" t="s">
        <v>3</v>
      </c>
      <c r="B124" s="332"/>
      <c r="C124" s="333"/>
      <c r="D124" s="334" t="s">
        <v>4</v>
      </c>
      <c r="E124" s="334"/>
      <c r="F124" s="334"/>
      <c r="G124" s="331" t="s">
        <v>5</v>
      </c>
      <c r="H124" s="332"/>
      <c r="I124" s="333"/>
      <c r="J124" s="331" t="s">
        <v>6</v>
      </c>
      <c r="K124" s="332"/>
      <c r="L124" s="333"/>
    </row>
    <row r="125" spans="1:39" ht="15.5" x14ac:dyDescent="0.35">
      <c r="A125" s="9" t="s">
        <v>8</v>
      </c>
      <c r="B125" s="325">
        <v>4.5138888888888888E-2</v>
      </c>
      <c r="C125" s="326"/>
      <c r="D125" s="9" t="s">
        <v>8</v>
      </c>
      <c r="E125" s="325">
        <v>5.4166666666666669E-2</v>
      </c>
      <c r="F125" s="326"/>
      <c r="G125" s="10" t="s">
        <v>8</v>
      </c>
      <c r="H125" s="327">
        <v>6.25E-2</v>
      </c>
      <c r="I125" s="327"/>
      <c r="J125" s="10" t="s">
        <v>8</v>
      </c>
      <c r="K125" s="335">
        <v>6.5277777777777782E-2</v>
      </c>
      <c r="L125" s="324"/>
    </row>
    <row r="126" spans="1:39" ht="15.5" x14ac:dyDescent="0.35">
      <c r="A126" s="9" t="s">
        <v>19</v>
      </c>
      <c r="B126" s="328">
        <v>30</v>
      </c>
      <c r="C126" s="329"/>
      <c r="D126" s="9" t="s">
        <v>19</v>
      </c>
      <c r="E126" s="328">
        <v>20</v>
      </c>
      <c r="F126" s="329"/>
      <c r="G126" s="9" t="s">
        <v>19</v>
      </c>
      <c r="H126" s="330">
        <v>18</v>
      </c>
      <c r="I126" s="330"/>
      <c r="J126" s="9" t="s">
        <v>19</v>
      </c>
      <c r="K126" s="323">
        <v>18</v>
      </c>
      <c r="L126" s="324"/>
    </row>
    <row r="127" spans="1:39" ht="15.5" x14ac:dyDescent="0.35">
      <c r="A127" s="20" t="s">
        <v>21</v>
      </c>
      <c r="B127" s="320"/>
      <c r="C127" s="321"/>
      <c r="D127" s="20" t="s">
        <v>21</v>
      </c>
      <c r="E127" s="322"/>
      <c r="F127" s="322"/>
      <c r="G127" s="21" t="s">
        <v>21</v>
      </c>
      <c r="H127" s="322"/>
      <c r="I127" s="322"/>
      <c r="J127" s="21" t="s">
        <v>21</v>
      </c>
      <c r="K127" s="323"/>
      <c r="L127" s="324"/>
    </row>
    <row r="128" spans="1:39" ht="35.5" x14ac:dyDescent="0.35">
      <c r="A128" s="23" t="s">
        <v>24</v>
      </c>
      <c r="B128" s="23" t="s">
        <v>25</v>
      </c>
      <c r="C128" s="24" t="s">
        <v>26</v>
      </c>
      <c r="D128" s="23" t="s">
        <v>24</v>
      </c>
      <c r="E128" s="23" t="s">
        <v>25</v>
      </c>
      <c r="F128" s="24" t="s">
        <v>26</v>
      </c>
      <c r="G128" s="23" t="s">
        <v>24</v>
      </c>
      <c r="H128" s="23" t="s">
        <v>25</v>
      </c>
      <c r="I128" s="24" t="s">
        <v>26</v>
      </c>
      <c r="J128" s="23" t="s">
        <v>24</v>
      </c>
      <c r="K128" s="23" t="s">
        <v>25</v>
      </c>
      <c r="L128" s="24" t="s">
        <v>26</v>
      </c>
    </row>
    <row r="129" spans="1:12" ht="15.5" x14ac:dyDescent="0.35">
      <c r="A129" s="25">
        <v>1</v>
      </c>
      <c r="B129" s="26">
        <v>0.61</v>
      </c>
      <c r="C129" s="27">
        <v>0.2</v>
      </c>
      <c r="D129" s="25">
        <v>1</v>
      </c>
      <c r="E129" s="26">
        <v>0.25</v>
      </c>
      <c r="F129" s="28">
        <v>0.5</v>
      </c>
      <c r="G129" s="25">
        <v>1</v>
      </c>
      <c r="H129" s="26">
        <v>0.25</v>
      </c>
      <c r="I129" s="28">
        <v>0.3</v>
      </c>
      <c r="J129" s="25">
        <v>1</v>
      </c>
      <c r="K129" s="26">
        <v>0.2</v>
      </c>
      <c r="L129" s="28">
        <v>0.4</v>
      </c>
    </row>
    <row r="130" spans="1:12" ht="15.5" x14ac:dyDescent="0.35">
      <c r="A130" s="25">
        <v>2</v>
      </c>
      <c r="B130" s="26">
        <v>0.65</v>
      </c>
      <c r="C130" s="27">
        <v>0.1</v>
      </c>
      <c r="D130" s="25">
        <v>2</v>
      </c>
      <c r="E130" s="26"/>
      <c r="F130" s="26"/>
      <c r="G130" s="25">
        <v>2</v>
      </c>
      <c r="H130" s="26"/>
      <c r="I130" s="26"/>
      <c r="J130" s="25">
        <v>2</v>
      </c>
      <c r="K130" s="26"/>
      <c r="L130" s="26"/>
    </row>
    <row r="131" spans="1:12" ht="15.5" x14ac:dyDescent="0.35">
      <c r="A131" s="25" t="s">
        <v>32</v>
      </c>
      <c r="B131" s="26">
        <v>11.8</v>
      </c>
      <c r="C131" s="27"/>
      <c r="D131" s="25" t="s">
        <v>32</v>
      </c>
      <c r="E131" s="26">
        <v>13.3</v>
      </c>
      <c r="F131" s="26"/>
      <c r="G131" s="25" t="s">
        <v>32</v>
      </c>
      <c r="H131" s="26">
        <v>15.7</v>
      </c>
      <c r="I131" s="26"/>
      <c r="J131" s="25" t="s">
        <v>32</v>
      </c>
      <c r="K131" s="26">
        <v>13.6</v>
      </c>
      <c r="L131" s="26"/>
    </row>
    <row r="132" spans="1:12" ht="15.5" x14ac:dyDescent="0.35">
      <c r="A132" s="25" t="s">
        <v>10</v>
      </c>
      <c r="B132" s="26">
        <v>8.2200000000000006</v>
      </c>
      <c r="C132" s="27"/>
      <c r="D132" s="25" t="s">
        <v>10</v>
      </c>
      <c r="E132" s="26">
        <v>8.1199999999999992</v>
      </c>
      <c r="F132" s="26"/>
      <c r="G132" s="25" t="s">
        <v>10</v>
      </c>
      <c r="H132" s="26">
        <v>8.1300000000000008</v>
      </c>
      <c r="I132" s="26"/>
      <c r="J132" s="25" t="s">
        <v>10</v>
      </c>
      <c r="K132" s="26">
        <v>8.09</v>
      </c>
      <c r="L132" s="26"/>
    </row>
    <row r="133" spans="1:12" ht="15.5" x14ac:dyDescent="0.35">
      <c r="A133" s="25" t="s">
        <v>33</v>
      </c>
      <c r="B133" s="28">
        <v>0.83</v>
      </c>
      <c r="C133" s="28"/>
      <c r="D133" s="25" t="s">
        <v>33</v>
      </c>
      <c r="E133" s="28">
        <v>0.82</v>
      </c>
      <c r="F133" s="28"/>
      <c r="G133" s="25" t="s">
        <v>33</v>
      </c>
      <c r="H133" s="28">
        <v>0.78</v>
      </c>
      <c r="I133" s="28"/>
      <c r="J133" s="25" t="s">
        <v>33</v>
      </c>
      <c r="K133" s="28">
        <v>0.49099999999999999</v>
      </c>
      <c r="L133" s="28"/>
    </row>
    <row r="134" spans="1:12" ht="15.5" x14ac:dyDescent="0.35">
      <c r="A134" s="25" t="s">
        <v>35</v>
      </c>
      <c r="B134" s="28">
        <v>8.1999999999999993</v>
      </c>
      <c r="C134" s="28"/>
      <c r="D134" s="25" t="s">
        <v>35</v>
      </c>
      <c r="E134" s="28">
        <v>7.97</v>
      </c>
      <c r="F134" s="28"/>
      <c r="G134" s="25" t="s">
        <v>35</v>
      </c>
      <c r="H134" s="28">
        <v>6.53</v>
      </c>
      <c r="I134" s="28"/>
      <c r="J134" s="25" t="s">
        <v>35</v>
      </c>
      <c r="K134" s="28">
        <v>7.47</v>
      </c>
      <c r="L134" s="28"/>
    </row>
    <row r="136" spans="1:12" x14ac:dyDescent="0.35">
      <c r="A136" s="1" t="s">
        <v>1</v>
      </c>
      <c r="B136" s="2">
        <v>40841</v>
      </c>
    </row>
    <row r="137" spans="1:12" x14ac:dyDescent="0.35">
      <c r="A137" s="331" t="s">
        <v>3</v>
      </c>
      <c r="B137" s="332"/>
      <c r="C137" s="333"/>
      <c r="D137" s="334" t="s">
        <v>4</v>
      </c>
      <c r="E137" s="334"/>
      <c r="F137" s="334"/>
      <c r="G137" s="331" t="s">
        <v>5</v>
      </c>
      <c r="H137" s="332"/>
      <c r="I137" s="333"/>
      <c r="J137" s="331" t="s">
        <v>6</v>
      </c>
      <c r="K137" s="332"/>
      <c r="L137" s="333"/>
    </row>
    <row r="138" spans="1:12" ht="15.5" x14ac:dyDescent="0.35">
      <c r="A138" s="9" t="s">
        <v>8</v>
      </c>
      <c r="B138" s="325">
        <v>0.41319444444444442</v>
      </c>
      <c r="C138" s="326"/>
      <c r="D138" s="9" t="s">
        <v>8</v>
      </c>
      <c r="E138" s="325">
        <v>0.4236111111111111</v>
      </c>
      <c r="F138" s="326"/>
      <c r="G138" s="10" t="s">
        <v>8</v>
      </c>
      <c r="H138" s="327">
        <v>0.4291666666666667</v>
      </c>
      <c r="I138" s="327"/>
      <c r="J138" s="10" t="s">
        <v>8</v>
      </c>
      <c r="K138" s="335">
        <v>0.43263888888888885</v>
      </c>
      <c r="L138" s="324"/>
    </row>
    <row r="139" spans="1:12" ht="15.5" x14ac:dyDescent="0.35">
      <c r="A139" s="9" t="s">
        <v>19</v>
      </c>
      <c r="B139" s="328">
        <v>30</v>
      </c>
      <c r="C139" s="329"/>
      <c r="D139" s="9" t="s">
        <v>19</v>
      </c>
      <c r="E139" s="328">
        <v>20</v>
      </c>
      <c r="F139" s="329"/>
      <c r="G139" s="9" t="s">
        <v>19</v>
      </c>
      <c r="H139" s="330">
        <v>16</v>
      </c>
      <c r="I139" s="330"/>
      <c r="J139" s="9" t="s">
        <v>19</v>
      </c>
      <c r="K139" s="323">
        <v>16</v>
      </c>
      <c r="L139" s="324"/>
    </row>
    <row r="140" spans="1:12" ht="15.5" x14ac:dyDescent="0.35">
      <c r="A140" s="20" t="s">
        <v>21</v>
      </c>
      <c r="B140" s="320" t="s">
        <v>95</v>
      </c>
      <c r="C140" s="321"/>
      <c r="D140" s="20" t="s">
        <v>21</v>
      </c>
      <c r="E140" s="322" t="s">
        <v>76</v>
      </c>
      <c r="F140" s="322"/>
      <c r="G140" s="21" t="s">
        <v>21</v>
      </c>
      <c r="H140" s="322" t="s">
        <v>52</v>
      </c>
      <c r="I140" s="322"/>
      <c r="J140" s="21" t="s">
        <v>21</v>
      </c>
      <c r="K140" s="323" t="s">
        <v>96</v>
      </c>
      <c r="L140" s="324"/>
    </row>
    <row r="141" spans="1:12" ht="35.5" x14ac:dyDescent="0.35">
      <c r="A141" s="23" t="s">
        <v>24</v>
      </c>
      <c r="B141" s="23" t="s">
        <v>25</v>
      </c>
      <c r="C141" s="24" t="s">
        <v>26</v>
      </c>
      <c r="D141" s="23" t="s">
        <v>24</v>
      </c>
      <c r="E141" s="23" t="s">
        <v>25</v>
      </c>
      <c r="F141" s="24" t="s">
        <v>26</v>
      </c>
      <c r="G141" s="23" t="s">
        <v>24</v>
      </c>
      <c r="H141" s="23" t="s">
        <v>25</v>
      </c>
      <c r="I141" s="24" t="s">
        <v>26</v>
      </c>
      <c r="J141" s="23" t="s">
        <v>24</v>
      </c>
      <c r="K141" s="23" t="s">
        <v>25</v>
      </c>
      <c r="L141" s="24" t="s">
        <v>26</v>
      </c>
    </row>
    <row r="142" spans="1:12" ht="15.5" x14ac:dyDescent="0.35">
      <c r="A142" s="25">
        <v>1</v>
      </c>
      <c r="B142" s="26">
        <v>0.3</v>
      </c>
      <c r="C142" s="27">
        <v>0.9</v>
      </c>
      <c r="D142" s="25">
        <v>1</v>
      </c>
      <c r="E142" s="26">
        <v>0.2</v>
      </c>
      <c r="F142" s="28">
        <v>1.2</v>
      </c>
      <c r="G142" s="25">
        <v>1</v>
      </c>
      <c r="H142" s="26">
        <v>0.53</v>
      </c>
      <c r="I142" s="28">
        <v>0.2</v>
      </c>
      <c r="J142" s="25">
        <v>1</v>
      </c>
      <c r="K142" s="26">
        <v>0.25</v>
      </c>
      <c r="L142" s="28">
        <v>0.4</v>
      </c>
    </row>
    <row r="143" spans="1:12" ht="15.5" x14ac:dyDescent="0.35">
      <c r="A143" s="25">
        <v>2</v>
      </c>
      <c r="B143" s="26"/>
      <c r="C143" s="27"/>
      <c r="D143" s="25">
        <v>2</v>
      </c>
      <c r="E143" s="26"/>
      <c r="F143" s="26"/>
      <c r="G143" s="25">
        <v>2</v>
      </c>
      <c r="H143" s="26"/>
      <c r="I143" s="26"/>
      <c r="J143" s="25">
        <v>2</v>
      </c>
      <c r="K143" s="26"/>
      <c r="L143" s="26"/>
    </row>
    <row r="144" spans="1:12" ht="15.5" x14ac:dyDescent="0.35">
      <c r="A144" s="25" t="s">
        <v>32</v>
      </c>
      <c r="B144" s="26">
        <v>4.3</v>
      </c>
      <c r="C144" s="27"/>
      <c r="D144" s="25" t="s">
        <v>32</v>
      </c>
      <c r="E144" s="26">
        <v>5</v>
      </c>
      <c r="F144" s="26"/>
      <c r="G144" s="25" t="s">
        <v>32</v>
      </c>
      <c r="H144" s="26">
        <v>5.3</v>
      </c>
      <c r="I144" s="26"/>
      <c r="J144" s="25" t="s">
        <v>32</v>
      </c>
      <c r="K144" s="26">
        <v>5.3</v>
      </c>
      <c r="L144" s="26"/>
    </row>
    <row r="145" spans="1:12" ht="15.5" x14ac:dyDescent="0.35">
      <c r="A145" s="25" t="s">
        <v>10</v>
      </c>
      <c r="B145" s="26">
        <v>8.39</v>
      </c>
      <c r="C145" s="27"/>
      <c r="D145" s="25" t="s">
        <v>10</v>
      </c>
      <c r="E145" s="26">
        <v>8.65</v>
      </c>
      <c r="F145" s="26"/>
      <c r="G145" s="25" t="s">
        <v>10</v>
      </c>
      <c r="H145" s="26">
        <v>8.61</v>
      </c>
      <c r="I145" s="26"/>
      <c r="J145" s="25" t="s">
        <v>10</v>
      </c>
      <c r="K145" s="26">
        <v>8.4700000000000006</v>
      </c>
      <c r="L145" s="26"/>
    </row>
    <row r="146" spans="1:12" ht="15.5" x14ac:dyDescent="0.35">
      <c r="A146" s="25" t="s">
        <v>33</v>
      </c>
      <c r="B146" s="28">
        <v>0.76200000000000001</v>
      </c>
      <c r="C146" s="28"/>
      <c r="D146" s="25" t="s">
        <v>33</v>
      </c>
      <c r="E146" s="28">
        <v>0.77700000000000002</v>
      </c>
      <c r="F146" s="28"/>
      <c r="G146" s="25" t="s">
        <v>33</v>
      </c>
      <c r="H146" s="28">
        <v>0.77300000000000002</v>
      </c>
      <c r="I146" s="28"/>
      <c r="J146" s="25" t="s">
        <v>33</v>
      </c>
      <c r="K146" s="28">
        <v>0.78600000000000003</v>
      </c>
      <c r="L146" s="28"/>
    </row>
    <row r="147" spans="1:12" ht="15.5" x14ac:dyDescent="0.35">
      <c r="A147" s="25" t="s">
        <v>35</v>
      </c>
      <c r="B147" s="28">
        <v>10.61</v>
      </c>
      <c r="C147" s="28"/>
      <c r="D147" s="25" t="s">
        <v>35</v>
      </c>
      <c r="E147" s="28">
        <v>10.050000000000001</v>
      </c>
      <c r="F147" s="28"/>
      <c r="G147" s="25" t="s">
        <v>35</v>
      </c>
      <c r="H147" s="28">
        <v>9.49</v>
      </c>
      <c r="I147" s="28"/>
      <c r="J147" s="25" t="s">
        <v>35</v>
      </c>
      <c r="K147" s="28" t="s">
        <v>97</v>
      </c>
      <c r="L147" s="28"/>
    </row>
    <row r="149" spans="1:12" x14ac:dyDescent="0.35">
      <c r="A149" s="1" t="s">
        <v>1</v>
      </c>
      <c r="B149" s="2">
        <v>40905</v>
      </c>
    </row>
    <row r="150" spans="1:12" x14ac:dyDescent="0.35">
      <c r="A150" s="331" t="s">
        <v>3</v>
      </c>
      <c r="B150" s="332"/>
      <c r="C150" s="333"/>
      <c r="D150" s="334" t="s">
        <v>4</v>
      </c>
      <c r="E150" s="334"/>
      <c r="F150" s="334"/>
      <c r="G150" s="331" t="s">
        <v>5</v>
      </c>
      <c r="H150" s="332"/>
      <c r="I150" s="333"/>
      <c r="J150" s="331" t="s">
        <v>6</v>
      </c>
      <c r="K150" s="332"/>
      <c r="L150" s="333"/>
    </row>
    <row r="151" spans="1:12" ht="15.5" x14ac:dyDescent="0.35">
      <c r="A151" s="9" t="s">
        <v>8</v>
      </c>
      <c r="B151" s="325">
        <v>0.55555555555555558</v>
      </c>
      <c r="C151" s="326"/>
      <c r="D151" s="9" t="s">
        <v>8</v>
      </c>
      <c r="E151" s="325">
        <v>0.56597222222222221</v>
      </c>
      <c r="F151" s="326"/>
      <c r="G151" s="10" t="s">
        <v>8</v>
      </c>
      <c r="H151" s="327">
        <v>0.57708333333333328</v>
      </c>
      <c r="I151" s="327"/>
      <c r="J151" s="10" t="s">
        <v>8</v>
      </c>
      <c r="K151" s="323">
        <v>0.58124999999999993</v>
      </c>
      <c r="L151" s="324"/>
    </row>
    <row r="152" spans="1:12" ht="15.5" x14ac:dyDescent="0.35">
      <c r="A152" s="9" t="s">
        <v>19</v>
      </c>
      <c r="B152" s="328">
        <v>29</v>
      </c>
      <c r="C152" s="329"/>
      <c r="D152" s="9" t="s">
        <v>19</v>
      </c>
      <c r="E152" s="328">
        <v>24</v>
      </c>
      <c r="F152" s="329"/>
      <c r="G152" s="9" t="s">
        <v>19</v>
      </c>
      <c r="H152" s="330">
        <v>25</v>
      </c>
      <c r="I152" s="330"/>
      <c r="J152" s="9" t="s">
        <v>19</v>
      </c>
      <c r="K152" s="323">
        <v>26</v>
      </c>
      <c r="L152" s="324"/>
    </row>
    <row r="153" spans="1:12" ht="15.5" x14ac:dyDescent="0.35">
      <c r="A153" s="20" t="s">
        <v>21</v>
      </c>
      <c r="B153" s="320"/>
      <c r="C153" s="321"/>
      <c r="D153" s="20" t="s">
        <v>21</v>
      </c>
      <c r="E153" s="322"/>
      <c r="F153" s="322"/>
      <c r="G153" s="21" t="s">
        <v>21</v>
      </c>
      <c r="H153" s="322"/>
      <c r="I153" s="322"/>
      <c r="J153" s="21" t="s">
        <v>21</v>
      </c>
      <c r="K153" s="323"/>
      <c r="L153" s="324"/>
    </row>
    <row r="154" spans="1:12" ht="35.5" x14ac:dyDescent="0.35">
      <c r="A154" s="23" t="s">
        <v>24</v>
      </c>
      <c r="B154" s="23" t="s">
        <v>25</v>
      </c>
      <c r="C154" s="24" t="s">
        <v>26</v>
      </c>
      <c r="D154" s="23" t="s">
        <v>24</v>
      </c>
      <c r="E154" s="23" t="s">
        <v>25</v>
      </c>
      <c r="F154" s="24" t="s">
        <v>26</v>
      </c>
      <c r="G154" s="23" t="s">
        <v>24</v>
      </c>
      <c r="H154" s="23" t="s">
        <v>25</v>
      </c>
      <c r="I154" s="24" t="s">
        <v>26</v>
      </c>
      <c r="J154" s="23" t="s">
        <v>24</v>
      </c>
      <c r="K154" s="23" t="s">
        <v>25</v>
      </c>
      <c r="L154" s="24" t="s">
        <v>26</v>
      </c>
    </row>
    <row r="155" spans="1:12" ht="15.5" x14ac:dyDescent="0.35">
      <c r="A155" s="25">
        <v>1</v>
      </c>
      <c r="B155" s="26">
        <v>0.57999999999999996</v>
      </c>
      <c r="C155" s="27">
        <v>0.2</v>
      </c>
      <c r="D155" s="25">
        <v>1</v>
      </c>
      <c r="E155" s="26">
        <v>0.26</v>
      </c>
      <c r="F155" s="28">
        <v>0.2</v>
      </c>
      <c r="G155" s="25">
        <v>1</v>
      </c>
      <c r="H155" s="26">
        <v>0.6</v>
      </c>
      <c r="I155" s="28">
        <v>0.4</v>
      </c>
      <c r="J155" s="25">
        <v>1</v>
      </c>
      <c r="K155" s="26">
        <v>0.3</v>
      </c>
      <c r="L155" s="28">
        <v>0.3</v>
      </c>
    </row>
    <row r="156" spans="1:12" ht="15.5" x14ac:dyDescent="0.35">
      <c r="A156" s="25">
        <v>2</v>
      </c>
      <c r="B156" s="26"/>
      <c r="C156" s="27"/>
      <c r="D156" s="25">
        <v>2</v>
      </c>
      <c r="E156" s="26"/>
      <c r="F156" s="26"/>
      <c r="G156" s="25">
        <v>2</v>
      </c>
      <c r="H156" s="26"/>
      <c r="I156" s="26"/>
      <c r="J156" s="25">
        <v>2</v>
      </c>
      <c r="K156" s="26"/>
      <c r="L156" s="26"/>
    </row>
    <row r="157" spans="1:12" ht="15.5" x14ac:dyDescent="0.35">
      <c r="A157" s="25" t="s">
        <v>32</v>
      </c>
      <c r="B157" s="26">
        <v>1.2</v>
      </c>
      <c r="C157" s="27"/>
      <c r="D157" s="25" t="s">
        <v>32</v>
      </c>
      <c r="E157" s="26">
        <v>0.7</v>
      </c>
      <c r="F157" s="26"/>
      <c r="G157" s="25" t="s">
        <v>32</v>
      </c>
      <c r="H157" s="26">
        <v>0.6</v>
      </c>
      <c r="I157" s="26"/>
      <c r="J157" s="25" t="s">
        <v>32</v>
      </c>
      <c r="K157" s="26">
        <v>0</v>
      </c>
      <c r="L157" s="26"/>
    </row>
    <row r="158" spans="1:12" ht="15.5" x14ac:dyDescent="0.35">
      <c r="A158" s="25" t="s">
        <v>10</v>
      </c>
      <c r="B158" s="26">
        <v>8.19</v>
      </c>
      <c r="C158" s="27"/>
      <c r="D158" s="25" t="s">
        <v>10</v>
      </c>
      <c r="E158" s="26">
        <v>8.1</v>
      </c>
      <c r="F158" s="26"/>
      <c r="G158" s="25" t="s">
        <v>10</v>
      </c>
      <c r="H158" s="26">
        <v>8.23</v>
      </c>
      <c r="I158" s="26"/>
      <c r="J158" s="25" t="s">
        <v>10</v>
      </c>
      <c r="K158" s="26">
        <v>8.3800000000000008</v>
      </c>
      <c r="L158" s="26"/>
    </row>
    <row r="159" spans="1:12" ht="15.5" x14ac:dyDescent="0.35">
      <c r="A159" s="25" t="s">
        <v>33</v>
      </c>
      <c r="B159" s="28">
        <v>0.83299999999999996</v>
      </c>
      <c r="C159" s="28"/>
      <c r="D159" s="25" t="s">
        <v>33</v>
      </c>
      <c r="E159" s="28">
        <v>0.82</v>
      </c>
      <c r="F159" s="28"/>
      <c r="G159" s="25" t="s">
        <v>33</v>
      </c>
      <c r="H159" s="28">
        <v>0.82499999999999996</v>
      </c>
      <c r="I159" s="28"/>
      <c r="J159" s="25" t="s">
        <v>33</v>
      </c>
      <c r="K159" s="28">
        <v>0.82599999999999996</v>
      </c>
      <c r="L159" s="28"/>
    </row>
    <row r="160" spans="1:12" ht="15.5" x14ac:dyDescent="0.35">
      <c r="A160" s="25" t="s">
        <v>35</v>
      </c>
      <c r="B160" s="28">
        <v>10.8</v>
      </c>
      <c r="C160" s="28"/>
      <c r="D160" s="25" t="s">
        <v>35</v>
      </c>
      <c r="E160" s="28">
        <v>10.98</v>
      </c>
      <c r="F160" s="28"/>
      <c r="G160" s="25" t="s">
        <v>35</v>
      </c>
      <c r="H160" s="28">
        <v>10.92</v>
      </c>
      <c r="I160" s="28"/>
      <c r="J160" s="25" t="s">
        <v>35</v>
      </c>
      <c r="K160" s="28">
        <v>10.75</v>
      </c>
      <c r="L160" s="28"/>
    </row>
    <row r="163" spans="1:12" x14ac:dyDescent="0.35">
      <c r="A163" s="108"/>
      <c r="B163" s="108"/>
      <c r="C163" s="108"/>
      <c r="D163" s="108" t="s">
        <v>10</v>
      </c>
      <c r="E163" s="109" t="s">
        <v>32</v>
      </c>
      <c r="F163" s="108" t="s">
        <v>35</v>
      </c>
      <c r="G163" s="108" t="s">
        <v>98</v>
      </c>
      <c r="H163" s="110" t="s">
        <v>99</v>
      </c>
      <c r="I163" s="110" t="s">
        <v>100</v>
      </c>
      <c r="J163" s="110" t="s">
        <v>101</v>
      </c>
      <c r="K163" s="110" t="s">
        <v>102</v>
      </c>
      <c r="L163" s="110" t="s">
        <v>103</v>
      </c>
    </row>
    <row r="164" spans="1:12" x14ac:dyDescent="0.35">
      <c r="A164" s="108" t="s">
        <v>104</v>
      </c>
      <c r="B164" s="108" t="s">
        <v>105</v>
      </c>
      <c r="C164" s="108" t="s">
        <v>106</v>
      </c>
      <c r="D164" s="108" t="s">
        <v>107</v>
      </c>
      <c r="E164" s="109" t="s">
        <v>108</v>
      </c>
      <c r="F164" s="108" t="s">
        <v>109</v>
      </c>
      <c r="G164" s="108" t="s">
        <v>110</v>
      </c>
      <c r="H164" s="110" t="s">
        <v>111</v>
      </c>
      <c r="I164" s="110" t="s">
        <v>112</v>
      </c>
      <c r="J164" s="110" t="s">
        <v>112</v>
      </c>
      <c r="K164" s="110" t="s">
        <v>112</v>
      </c>
      <c r="L164" s="110" t="s">
        <v>113</v>
      </c>
    </row>
    <row r="166" spans="1:12" x14ac:dyDescent="0.35">
      <c r="A166">
        <v>52</v>
      </c>
      <c r="B166" s="111">
        <v>40905</v>
      </c>
      <c r="C166" s="112">
        <v>0.55555555555555558</v>
      </c>
      <c r="D166" s="3">
        <v>8.19</v>
      </c>
      <c r="E166" s="3">
        <v>1.2</v>
      </c>
      <c r="F166" s="3">
        <v>10.8</v>
      </c>
      <c r="G166" s="3">
        <v>0.83299999999999996</v>
      </c>
      <c r="H166" s="3" t="s">
        <v>114</v>
      </c>
      <c r="I166" s="3" t="s">
        <v>114</v>
      </c>
      <c r="J166" s="3" t="s">
        <v>114</v>
      </c>
      <c r="K166" s="3" t="s">
        <v>114</v>
      </c>
      <c r="L166" s="3">
        <v>1</v>
      </c>
    </row>
    <row r="167" spans="1:12" x14ac:dyDescent="0.35">
      <c r="A167">
        <v>53</v>
      </c>
      <c r="B167" s="111">
        <v>40905</v>
      </c>
      <c r="C167" s="112">
        <v>0.56597222222222221</v>
      </c>
      <c r="D167" s="3">
        <v>8.1</v>
      </c>
      <c r="E167" s="3">
        <v>0.7</v>
      </c>
      <c r="F167" s="3">
        <v>10.98</v>
      </c>
      <c r="G167" s="3">
        <v>0.82</v>
      </c>
      <c r="H167" s="3" t="s">
        <v>114</v>
      </c>
      <c r="I167" s="3" t="s">
        <v>114</v>
      </c>
      <c r="J167" s="3" t="s">
        <v>114</v>
      </c>
      <c r="K167" s="3" t="s">
        <v>114</v>
      </c>
      <c r="L167" s="3">
        <v>1</v>
      </c>
    </row>
    <row r="168" spans="1:12" x14ac:dyDescent="0.35">
      <c r="A168">
        <v>54</v>
      </c>
      <c r="B168" s="111">
        <v>40905</v>
      </c>
      <c r="C168" s="112">
        <v>0.58124999999999993</v>
      </c>
      <c r="D168" s="3">
        <v>8.3800000000000008</v>
      </c>
      <c r="E168" s="3">
        <v>0</v>
      </c>
      <c r="F168" s="3">
        <v>10.75</v>
      </c>
      <c r="G168" s="3">
        <v>0.82599999999999996</v>
      </c>
      <c r="H168" s="3" t="s">
        <v>114</v>
      </c>
      <c r="I168" s="3" t="s">
        <v>114</v>
      </c>
      <c r="J168" s="3" t="s">
        <v>114</v>
      </c>
      <c r="K168" s="3" t="s">
        <v>114</v>
      </c>
      <c r="L168" s="3">
        <v>1</v>
      </c>
    </row>
    <row r="169" spans="1:12" x14ac:dyDescent="0.35">
      <c r="A169">
        <v>55</v>
      </c>
      <c r="B169" s="111">
        <v>40905</v>
      </c>
      <c r="C169" s="112">
        <v>0.57708333333333328</v>
      </c>
      <c r="D169" s="3">
        <v>8.23</v>
      </c>
      <c r="E169" s="3">
        <v>0.6</v>
      </c>
      <c r="F169" s="3">
        <v>10.92</v>
      </c>
      <c r="G169" s="3">
        <v>0.82499999999999996</v>
      </c>
      <c r="H169" s="3" t="s">
        <v>114</v>
      </c>
      <c r="I169" s="3" t="s">
        <v>114</v>
      </c>
      <c r="J169" s="3" t="s">
        <v>114</v>
      </c>
      <c r="K169" s="3" t="s">
        <v>114</v>
      </c>
      <c r="L169" s="3">
        <v>1</v>
      </c>
    </row>
    <row r="171" spans="1:12" x14ac:dyDescent="0.35">
      <c r="B171" s="65" t="s">
        <v>115</v>
      </c>
    </row>
    <row r="172" spans="1:12" x14ac:dyDescent="0.35">
      <c r="B172" s="65" t="s">
        <v>116</v>
      </c>
    </row>
    <row r="173" spans="1:12" x14ac:dyDescent="0.35">
      <c r="B173" s="65" t="s">
        <v>117</v>
      </c>
    </row>
    <row r="174" spans="1:12" x14ac:dyDescent="0.35">
      <c r="B174" s="65" t="s">
        <v>118</v>
      </c>
    </row>
    <row r="175" spans="1:12" x14ac:dyDescent="0.35">
      <c r="B175" s="65" t="s">
        <v>119</v>
      </c>
    </row>
  </sheetData>
  <mergeCells count="216">
    <mergeCell ref="AP2:AV2"/>
    <mergeCell ref="A3:C3"/>
    <mergeCell ref="D3:F3"/>
    <mergeCell ref="G3:I3"/>
    <mergeCell ref="J3:L3"/>
    <mergeCell ref="B4:C4"/>
    <mergeCell ref="E4:F4"/>
    <mergeCell ref="H4:I4"/>
    <mergeCell ref="K4:L4"/>
    <mergeCell ref="AN4:AN8"/>
    <mergeCell ref="B5:C5"/>
    <mergeCell ref="E5:F5"/>
    <mergeCell ref="H5:I5"/>
    <mergeCell ref="K5:L5"/>
    <mergeCell ref="B6:C6"/>
    <mergeCell ref="E6:F6"/>
    <mergeCell ref="H6:I6"/>
    <mergeCell ref="K6:L6"/>
    <mergeCell ref="H17:I17"/>
    <mergeCell ref="K17:L17"/>
    <mergeCell ref="B18:C18"/>
    <mergeCell ref="E18:F18"/>
    <mergeCell ref="H18:I18"/>
    <mergeCell ref="K18:L18"/>
    <mergeCell ref="AN9:AN13"/>
    <mergeCell ref="AN14:AN18"/>
    <mergeCell ref="A16:C16"/>
    <mergeCell ref="D16:F16"/>
    <mergeCell ref="G16:I16"/>
    <mergeCell ref="J16:L16"/>
    <mergeCell ref="B17:C17"/>
    <mergeCell ref="E17:F17"/>
    <mergeCell ref="AP25:AV25"/>
    <mergeCell ref="AN27:AN31"/>
    <mergeCell ref="A29:C29"/>
    <mergeCell ref="D29:F29"/>
    <mergeCell ref="G29:I29"/>
    <mergeCell ref="J29:L29"/>
    <mergeCell ref="B30:C30"/>
    <mergeCell ref="E30:F30"/>
    <mergeCell ref="B19:C19"/>
    <mergeCell ref="E19:F19"/>
    <mergeCell ref="H19:I19"/>
    <mergeCell ref="K19:L19"/>
    <mergeCell ref="AN19:AN23"/>
    <mergeCell ref="B32:C32"/>
    <mergeCell ref="E32:F32"/>
    <mergeCell ref="H32:I32"/>
    <mergeCell ref="K32:L32"/>
    <mergeCell ref="AN32:AN36"/>
    <mergeCell ref="H30:I30"/>
    <mergeCell ref="K30:L30"/>
    <mergeCell ref="B31:C31"/>
    <mergeCell ref="E31:F31"/>
    <mergeCell ref="H31:I31"/>
    <mergeCell ref="K31:L31"/>
    <mergeCell ref="AN37:AN41"/>
    <mergeCell ref="A42:C42"/>
    <mergeCell ref="D42:F42"/>
    <mergeCell ref="G42:I42"/>
    <mergeCell ref="J42:L42"/>
    <mergeCell ref="AN42:AN46"/>
    <mergeCell ref="B43:C43"/>
    <mergeCell ref="E43:F43"/>
    <mergeCell ref="H43:I43"/>
    <mergeCell ref="AD45:AJ45"/>
    <mergeCell ref="AD50:AJ50"/>
    <mergeCell ref="A55:C55"/>
    <mergeCell ref="D55:F55"/>
    <mergeCell ref="G55:I55"/>
    <mergeCell ref="J55:L55"/>
    <mergeCell ref="AD55:AJ55"/>
    <mergeCell ref="K43:L43"/>
    <mergeCell ref="B44:C44"/>
    <mergeCell ref="E44:F44"/>
    <mergeCell ref="H44:I44"/>
    <mergeCell ref="K44:L44"/>
    <mergeCell ref="B45:C45"/>
    <mergeCell ref="E45:F45"/>
    <mergeCell ref="H45:I45"/>
    <mergeCell ref="K45:L45"/>
    <mergeCell ref="B58:C58"/>
    <mergeCell ref="E58:F58"/>
    <mergeCell ref="H58:I58"/>
    <mergeCell ref="K58:L58"/>
    <mergeCell ref="AD60:AJ60"/>
    <mergeCell ref="AD65:AJ65"/>
    <mergeCell ref="B56:C56"/>
    <mergeCell ref="E56:F56"/>
    <mergeCell ref="H56:I56"/>
    <mergeCell ref="K56:L56"/>
    <mergeCell ref="B57:C57"/>
    <mergeCell ref="E57:F57"/>
    <mergeCell ref="H57:I57"/>
    <mergeCell ref="K57:L57"/>
    <mergeCell ref="AD70:AJ70"/>
    <mergeCell ref="A72:C72"/>
    <mergeCell ref="D72:F72"/>
    <mergeCell ref="G72:I72"/>
    <mergeCell ref="J72:L72"/>
    <mergeCell ref="B73:C73"/>
    <mergeCell ref="E73:F73"/>
    <mergeCell ref="H73:I73"/>
    <mergeCell ref="K73:L73"/>
    <mergeCell ref="AD75:AJ75"/>
    <mergeCell ref="AD80:AJ80"/>
    <mergeCell ref="A85:C85"/>
    <mergeCell ref="D85:F85"/>
    <mergeCell ref="G85:I85"/>
    <mergeCell ref="J85:L85"/>
    <mergeCell ref="AD85:AJ85"/>
    <mergeCell ref="B74:C74"/>
    <mergeCell ref="E74:F74"/>
    <mergeCell ref="H74:I74"/>
    <mergeCell ref="K74:L74"/>
    <mergeCell ref="B75:C75"/>
    <mergeCell ref="E75:F75"/>
    <mergeCell ref="H75:I75"/>
    <mergeCell ref="K75:L75"/>
    <mergeCell ref="AD90:AJ90"/>
    <mergeCell ref="AD95:AJ95"/>
    <mergeCell ref="B86:C86"/>
    <mergeCell ref="E86:F86"/>
    <mergeCell ref="H86:I86"/>
    <mergeCell ref="K86:L86"/>
    <mergeCell ref="B87:C87"/>
    <mergeCell ref="E87:F87"/>
    <mergeCell ref="H87:I87"/>
    <mergeCell ref="K87:L87"/>
    <mergeCell ref="A98:C98"/>
    <mergeCell ref="D98:F98"/>
    <mergeCell ref="G98:I98"/>
    <mergeCell ref="J98:L98"/>
    <mergeCell ref="B99:C99"/>
    <mergeCell ref="E99:F99"/>
    <mergeCell ref="H99:I99"/>
    <mergeCell ref="K99:L99"/>
    <mergeCell ref="B88:C88"/>
    <mergeCell ref="E88:F88"/>
    <mergeCell ref="H88:I88"/>
    <mergeCell ref="K88:L88"/>
    <mergeCell ref="AD105:AM105"/>
    <mergeCell ref="AF106:AM106"/>
    <mergeCell ref="A111:C111"/>
    <mergeCell ref="D111:F111"/>
    <mergeCell ref="G111:I111"/>
    <mergeCell ref="J111:L111"/>
    <mergeCell ref="B100:C100"/>
    <mergeCell ref="E100:F100"/>
    <mergeCell ref="H100:I100"/>
    <mergeCell ref="K100:L100"/>
    <mergeCell ref="AD100:AJ100"/>
    <mergeCell ref="B101:C101"/>
    <mergeCell ref="E101:F101"/>
    <mergeCell ref="H101:I101"/>
    <mergeCell ref="K101:L101"/>
    <mergeCell ref="B114:C114"/>
    <mergeCell ref="E114:F114"/>
    <mergeCell ref="H114:I114"/>
    <mergeCell ref="K114:L114"/>
    <mergeCell ref="A124:C124"/>
    <mergeCell ref="D124:F124"/>
    <mergeCell ref="G124:I124"/>
    <mergeCell ref="J124:L124"/>
    <mergeCell ref="B112:C112"/>
    <mergeCell ref="E112:F112"/>
    <mergeCell ref="H112:I112"/>
    <mergeCell ref="K112:L112"/>
    <mergeCell ref="B113:C113"/>
    <mergeCell ref="E113:F113"/>
    <mergeCell ref="H113:I113"/>
    <mergeCell ref="K113:L113"/>
    <mergeCell ref="B127:C127"/>
    <mergeCell ref="E127:F127"/>
    <mergeCell ref="H127:I127"/>
    <mergeCell ref="K127:L127"/>
    <mergeCell ref="A137:C137"/>
    <mergeCell ref="D137:F137"/>
    <mergeCell ref="G137:I137"/>
    <mergeCell ref="J137:L137"/>
    <mergeCell ref="B125:C125"/>
    <mergeCell ref="E125:F125"/>
    <mergeCell ref="H125:I125"/>
    <mergeCell ref="K125:L125"/>
    <mergeCell ref="B126:C126"/>
    <mergeCell ref="E126:F126"/>
    <mergeCell ref="H126:I126"/>
    <mergeCell ref="K126:L126"/>
    <mergeCell ref="B140:C140"/>
    <mergeCell ref="E140:F140"/>
    <mergeCell ref="H140:I140"/>
    <mergeCell ref="K140:L140"/>
    <mergeCell ref="A150:C150"/>
    <mergeCell ref="D150:F150"/>
    <mergeCell ref="G150:I150"/>
    <mergeCell ref="J150:L150"/>
    <mergeCell ref="B138:C138"/>
    <mergeCell ref="E138:F138"/>
    <mergeCell ref="H138:I138"/>
    <mergeCell ref="K138:L138"/>
    <mergeCell ref="B139:C139"/>
    <mergeCell ref="E139:F139"/>
    <mergeCell ref="H139:I139"/>
    <mergeCell ref="K139:L139"/>
    <mergeCell ref="B153:C153"/>
    <mergeCell ref="E153:F153"/>
    <mergeCell ref="H153:I153"/>
    <mergeCell ref="K153:L153"/>
    <mergeCell ref="B151:C151"/>
    <mergeCell ref="E151:F151"/>
    <mergeCell ref="H151:I151"/>
    <mergeCell ref="K151:L151"/>
    <mergeCell ref="B152:C152"/>
    <mergeCell ref="E152:F152"/>
    <mergeCell ref="H152:I152"/>
    <mergeCell ref="K152:L15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H89"/>
  <sheetViews>
    <sheetView topLeftCell="AC34" workbookViewId="0">
      <selection activeCell="AE12" sqref="AE12:AK72"/>
    </sheetView>
  </sheetViews>
  <sheetFormatPr defaultRowHeight="14.5" x14ac:dyDescent="0.35"/>
  <cols>
    <col min="1" max="1" width="10.453125" customWidth="1"/>
    <col min="2" max="2" width="7.6328125" customWidth="1"/>
    <col min="4" max="4" width="9.6328125" customWidth="1"/>
    <col min="5" max="5" width="7.6328125" customWidth="1"/>
    <col min="7" max="7" width="10.36328125" customWidth="1"/>
    <col min="8" max="8" width="7.54296875" customWidth="1"/>
    <col min="10" max="10" width="9.90625" customWidth="1"/>
    <col min="11" max="11" width="6.6328125" customWidth="1"/>
    <col min="13" max="13" width="10.6328125" customWidth="1"/>
    <col min="16" max="16" width="30.08984375" bestFit="1" customWidth="1"/>
    <col min="17" max="17" width="6.90625" bestFit="1" customWidth="1"/>
    <col min="18" max="18" width="7" bestFit="1" customWidth="1"/>
    <col min="31" max="31" width="20.08984375" bestFit="1" customWidth="1"/>
    <col min="33" max="33" width="12" bestFit="1" customWidth="1"/>
    <col min="37" max="37" width="12.90625" customWidth="1"/>
    <col min="42" max="42" width="19.453125" bestFit="1" customWidth="1"/>
    <col min="43" max="43" width="24.08984375" bestFit="1" customWidth="1"/>
    <col min="52" max="52" width="19.453125" bestFit="1" customWidth="1"/>
    <col min="53" max="53" width="24.08984375" bestFit="1" customWidth="1"/>
    <col min="54" max="54" width="6.6328125" bestFit="1" customWidth="1"/>
    <col min="55" max="55" width="7.36328125" bestFit="1" customWidth="1"/>
    <col min="56" max="56" width="6.90625" bestFit="1" customWidth="1"/>
    <col min="57" max="57" width="6.36328125" bestFit="1" customWidth="1"/>
    <col min="58" max="59" width="7.08984375" bestFit="1" customWidth="1"/>
    <col min="60" max="60" width="6.54296875" bestFit="1" customWidth="1"/>
  </cols>
  <sheetData>
    <row r="1" spans="1:60" x14ac:dyDescent="0.35">
      <c r="A1" s="1" t="s">
        <v>0</v>
      </c>
    </row>
    <row r="2" spans="1:60" x14ac:dyDescent="0.35">
      <c r="A2" s="1" t="s">
        <v>1</v>
      </c>
      <c r="B2" s="358">
        <v>41255</v>
      </c>
      <c r="C2" s="358"/>
      <c r="AR2" s="343" t="s">
        <v>2</v>
      </c>
      <c r="AS2" s="343"/>
      <c r="AT2" s="343"/>
      <c r="AU2" s="343"/>
      <c r="AV2" s="343"/>
      <c r="AW2" s="343"/>
      <c r="AX2" s="343"/>
      <c r="BB2" s="354" t="s">
        <v>124</v>
      </c>
      <c r="BC2" s="354"/>
      <c r="BD2" s="354"/>
      <c r="BE2" s="354"/>
      <c r="BF2" s="354"/>
      <c r="BG2" s="354"/>
      <c r="BH2" s="354"/>
    </row>
    <row r="3" spans="1:60" x14ac:dyDescent="0.35">
      <c r="A3" s="331" t="s">
        <v>3</v>
      </c>
      <c r="B3" s="332"/>
      <c r="C3" s="333"/>
      <c r="D3" s="334" t="s">
        <v>4</v>
      </c>
      <c r="E3" s="334"/>
      <c r="F3" s="334"/>
      <c r="G3" s="331" t="s">
        <v>5</v>
      </c>
      <c r="H3" s="332"/>
      <c r="I3" s="333"/>
      <c r="J3" s="331" t="s">
        <v>6</v>
      </c>
      <c r="K3" s="332"/>
      <c r="L3" s="333"/>
      <c r="M3" s="334" t="s">
        <v>122</v>
      </c>
      <c r="N3" s="334"/>
      <c r="P3" s="119" t="s">
        <v>27</v>
      </c>
      <c r="AP3" s="6" t="s">
        <v>15</v>
      </c>
      <c r="AQ3" s="6" t="s">
        <v>16</v>
      </c>
      <c r="AR3" s="7">
        <v>41022</v>
      </c>
      <c r="AS3" s="7">
        <v>41052</v>
      </c>
      <c r="AT3" s="7">
        <v>41086</v>
      </c>
      <c r="AU3" s="7">
        <v>41114</v>
      </c>
      <c r="AV3" s="7">
        <v>41148</v>
      </c>
      <c r="AW3" s="7">
        <v>41177</v>
      </c>
      <c r="AX3" s="8">
        <v>41204</v>
      </c>
      <c r="AZ3" s="6" t="s">
        <v>15</v>
      </c>
      <c r="BA3" s="6" t="s">
        <v>16</v>
      </c>
      <c r="BB3" s="7">
        <v>41022</v>
      </c>
      <c r="BC3" s="7">
        <v>41052</v>
      </c>
      <c r="BD3" s="7">
        <v>41086</v>
      </c>
      <c r="BE3" s="7">
        <v>41114</v>
      </c>
      <c r="BF3" s="7">
        <v>41148</v>
      </c>
      <c r="BG3" s="7">
        <v>41177</v>
      </c>
      <c r="BH3" s="8">
        <v>41204</v>
      </c>
    </row>
    <row r="4" spans="1:60" ht="15.5" x14ac:dyDescent="0.35">
      <c r="A4" s="9" t="s">
        <v>8</v>
      </c>
      <c r="B4" s="325"/>
      <c r="C4" s="326"/>
      <c r="D4" s="9" t="s">
        <v>8</v>
      </c>
      <c r="E4" s="325"/>
      <c r="F4" s="326"/>
      <c r="G4" s="10" t="s">
        <v>8</v>
      </c>
      <c r="H4" s="327"/>
      <c r="I4" s="327"/>
      <c r="J4" s="10" t="s">
        <v>8</v>
      </c>
      <c r="K4" s="323"/>
      <c r="L4" s="324"/>
      <c r="M4" s="9" t="s">
        <v>8</v>
      </c>
      <c r="N4" s="44"/>
      <c r="P4" s="6" t="s">
        <v>15</v>
      </c>
      <c r="Q4" s="29">
        <v>40931</v>
      </c>
      <c r="R4" s="29">
        <v>40966</v>
      </c>
      <c r="S4" s="29">
        <v>40994</v>
      </c>
      <c r="T4" s="29">
        <v>41022</v>
      </c>
      <c r="U4" s="7">
        <v>41052</v>
      </c>
      <c r="V4" s="7">
        <v>41086</v>
      </c>
      <c r="W4" s="7">
        <v>41114</v>
      </c>
      <c r="X4" s="7">
        <v>41148</v>
      </c>
      <c r="Y4" s="7">
        <v>41177</v>
      </c>
      <c r="Z4" s="7">
        <v>41204</v>
      </c>
      <c r="AA4" s="7">
        <v>41241</v>
      </c>
      <c r="AB4" s="7">
        <v>41255</v>
      </c>
      <c r="AP4" s="341" t="s">
        <v>17</v>
      </c>
      <c r="AQ4" s="11" t="s">
        <v>18</v>
      </c>
      <c r="AR4" s="12">
        <v>318</v>
      </c>
      <c r="AS4" s="13">
        <v>308</v>
      </c>
      <c r="AT4" s="13">
        <v>730</v>
      </c>
      <c r="AU4" s="13">
        <v>790</v>
      </c>
      <c r="AV4" s="13">
        <v>698</v>
      </c>
      <c r="AW4" s="13">
        <v>325</v>
      </c>
      <c r="AX4" s="14">
        <v>306</v>
      </c>
      <c r="AZ4" s="341" t="s">
        <v>17</v>
      </c>
      <c r="BA4" s="11" t="s">
        <v>18</v>
      </c>
      <c r="BB4" s="60">
        <f>AR4*0.002723*T$13</f>
        <v>31.938198793200005</v>
      </c>
      <c r="BC4" s="60">
        <f t="shared" ref="BC4:BH7" si="0">AS4*0.002723*U$13</f>
        <v>46.916343594120008</v>
      </c>
      <c r="BD4" s="60">
        <f t="shared" si="0"/>
        <v>11.825362710000002</v>
      </c>
      <c r="BE4" s="60">
        <f t="shared" si="0"/>
        <v>13.223887341000003</v>
      </c>
      <c r="BF4" s="60">
        <f t="shared" si="0"/>
        <v>11.683890334200003</v>
      </c>
      <c r="BG4" s="60">
        <f t="shared" si="0"/>
        <v>5.7911879025000008</v>
      </c>
      <c r="BH4" s="60">
        <f t="shared" si="0"/>
        <v>22.025305016820003</v>
      </c>
    </row>
    <row r="5" spans="1:60" ht="15.5" x14ac:dyDescent="0.35">
      <c r="A5" s="9" t="s">
        <v>19</v>
      </c>
      <c r="B5" s="328"/>
      <c r="C5" s="329"/>
      <c r="D5" s="9" t="s">
        <v>19</v>
      </c>
      <c r="E5" s="328"/>
      <c r="F5" s="329"/>
      <c r="G5" s="9" t="s">
        <v>19</v>
      </c>
      <c r="H5" s="330"/>
      <c r="I5" s="330"/>
      <c r="J5" s="9" t="s">
        <v>19</v>
      </c>
      <c r="K5" s="323"/>
      <c r="L5" s="324"/>
      <c r="M5" s="9" t="s">
        <v>19</v>
      </c>
      <c r="N5" s="44">
        <v>50</v>
      </c>
      <c r="P5" s="6" t="s">
        <v>17</v>
      </c>
      <c r="Q5" s="33">
        <v>0.7</v>
      </c>
      <c r="R5" s="33">
        <v>0.8</v>
      </c>
      <c r="S5" s="33">
        <v>0.81</v>
      </c>
      <c r="T5" s="33">
        <v>0.62</v>
      </c>
      <c r="U5" s="33">
        <v>0.91</v>
      </c>
      <c r="V5" s="34">
        <v>0.1</v>
      </c>
      <c r="W5" s="34">
        <v>0.1</v>
      </c>
      <c r="X5" s="34">
        <v>0.1</v>
      </c>
      <c r="Y5" s="34">
        <v>0.11</v>
      </c>
      <c r="Z5" s="34">
        <v>0.43</v>
      </c>
      <c r="AA5" s="34">
        <v>0.36</v>
      </c>
      <c r="AB5" s="34">
        <v>0.28000000000000003</v>
      </c>
      <c r="AP5" s="341"/>
      <c r="AQ5" s="11" t="s">
        <v>20</v>
      </c>
      <c r="AR5" s="19">
        <v>195</v>
      </c>
      <c r="AS5" s="13">
        <v>151</v>
      </c>
      <c r="AT5" s="13">
        <v>396</v>
      </c>
      <c r="AU5" s="13">
        <v>548</v>
      </c>
      <c r="AV5" s="13">
        <v>168</v>
      </c>
      <c r="AW5" s="13">
        <v>313</v>
      </c>
      <c r="AX5" s="14">
        <v>123</v>
      </c>
      <c r="AZ5" s="341"/>
      <c r="BA5" s="11" t="s">
        <v>20</v>
      </c>
      <c r="BB5" s="60">
        <f t="shared" ref="BB5:BB7" si="1">AR5*0.002723*T$13</f>
        <v>19.584744543000003</v>
      </c>
      <c r="BC5" s="60">
        <f t="shared" si="0"/>
        <v>23.001194424390004</v>
      </c>
      <c r="BD5" s="60">
        <f t="shared" si="0"/>
        <v>6.4148542920000011</v>
      </c>
      <c r="BE5" s="60">
        <f t="shared" si="0"/>
        <v>9.1730256492000031</v>
      </c>
      <c r="BF5" s="60">
        <f t="shared" si="0"/>
        <v>2.8121684472000008</v>
      </c>
      <c r="BG5" s="60">
        <f t="shared" si="0"/>
        <v>5.577359426100001</v>
      </c>
      <c r="BH5" s="60">
        <f t="shared" si="0"/>
        <v>8.853308879310001</v>
      </c>
    </row>
    <row r="6" spans="1:60" ht="15.5" x14ac:dyDescent="0.35">
      <c r="A6" s="20" t="s">
        <v>21</v>
      </c>
      <c r="B6" s="320"/>
      <c r="C6" s="321"/>
      <c r="D6" s="20" t="s">
        <v>21</v>
      </c>
      <c r="E6" s="322"/>
      <c r="F6" s="322"/>
      <c r="G6" s="21" t="s">
        <v>21</v>
      </c>
      <c r="H6" s="322"/>
      <c r="I6" s="322"/>
      <c r="J6" s="21" t="s">
        <v>21</v>
      </c>
      <c r="K6" s="323"/>
      <c r="L6" s="324"/>
      <c r="M6" s="20" t="s">
        <v>21</v>
      </c>
      <c r="N6" s="44"/>
      <c r="P6" s="6" t="s">
        <v>22</v>
      </c>
      <c r="Q6" s="33">
        <v>0.45</v>
      </c>
      <c r="R6" s="33">
        <v>0.57999999999999996</v>
      </c>
      <c r="S6" s="33">
        <v>0.65</v>
      </c>
      <c r="T6" s="33">
        <v>0.4</v>
      </c>
      <c r="U6" s="33">
        <v>0.54</v>
      </c>
      <c r="V6" s="34">
        <v>0.03</v>
      </c>
      <c r="W6" s="34">
        <v>0.05</v>
      </c>
      <c r="X6" s="34">
        <v>0</v>
      </c>
      <c r="Y6" s="34">
        <v>0.05</v>
      </c>
      <c r="Z6" s="34">
        <v>0.16</v>
      </c>
      <c r="AA6" s="34">
        <v>0.2</v>
      </c>
      <c r="AB6" s="34">
        <v>0.2</v>
      </c>
      <c r="AP6" s="341"/>
      <c r="AQ6" s="22" t="s">
        <v>23</v>
      </c>
      <c r="AR6" s="19">
        <v>15</v>
      </c>
      <c r="AS6" s="13">
        <v>19</v>
      </c>
      <c r="AT6" s="13">
        <v>32</v>
      </c>
      <c r="AU6" s="13">
        <v>33</v>
      </c>
      <c r="AV6" s="13">
        <v>18</v>
      </c>
      <c r="AW6" s="13">
        <v>8</v>
      </c>
      <c r="AX6" s="14">
        <v>10</v>
      </c>
      <c r="AZ6" s="341"/>
      <c r="BA6" s="22" t="s">
        <v>23</v>
      </c>
      <c r="BB6" s="60">
        <f t="shared" si="1"/>
        <v>1.5065188110000001</v>
      </c>
      <c r="BC6" s="60">
        <f t="shared" si="0"/>
        <v>2.8941900269100005</v>
      </c>
      <c r="BD6" s="60">
        <f t="shared" si="0"/>
        <v>0.51837206400000013</v>
      </c>
      <c r="BE6" s="60">
        <f t="shared" si="0"/>
        <v>0.55239023070000015</v>
      </c>
      <c r="BF6" s="60">
        <f t="shared" si="0"/>
        <v>0.3013037622000001</v>
      </c>
      <c r="BG6" s="60">
        <f t="shared" si="0"/>
        <v>0.14255231760000003</v>
      </c>
      <c r="BH6" s="60">
        <f t="shared" si="0"/>
        <v>0.71978120970000015</v>
      </c>
    </row>
    <row r="7" spans="1:60" ht="24" x14ac:dyDescent="0.35">
      <c r="A7" s="23" t="s">
        <v>24</v>
      </c>
      <c r="B7" s="23" t="s">
        <v>25</v>
      </c>
      <c r="C7" s="24" t="s">
        <v>26</v>
      </c>
      <c r="D7" s="23" t="s">
        <v>24</v>
      </c>
      <c r="E7" s="23" t="s">
        <v>25</v>
      </c>
      <c r="F7" s="24" t="s">
        <v>26</v>
      </c>
      <c r="G7" s="23" t="s">
        <v>24</v>
      </c>
      <c r="H7" s="23" t="s">
        <v>25</v>
      </c>
      <c r="I7" s="24" t="s">
        <v>26</v>
      </c>
      <c r="J7" s="23" t="s">
        <v>24</v>
      </c>
      <c r="K7" s="23" t="s">
        <v>25</v>
      </c>
      <c r="L7" s="24" t="s">
        <v>26</v>
      </c>
      <c r="M7" s="25" t="s">
        <v>123</v>
      </c>
      <c r="N7" s="122"/>
      <c r="P7" s="6" t="s">
        <v>28</v>
      </c>
      <c r="Q7" s="33">
        <v>0.3</v>
      </c>
      <c r="R7" s="33">
        <v>0.31</v>
      </c>
      <c r="S7" s="33">
        <v>0.25</v>
      </c>
      <c r="T7" s="33">
        <v>0.23</v>
      </c>
      <c r="U7" s="33">
        <v>0.28999999999999998</v>
      </c>
      <c r="V7" s="34">
        <v>0.01</v>
      </c>
      <c r="W7" s="34">
        <v>0.05</v>
      </c>
      <c r="X7" s="34">
        <v>0</v>
      </c>
      <c r="Y7" s="34">
        <v>0.05</v>
      </c>
      <c r="Z7" s="34">
        <v>0.06</v>
      </c>
      <c r="AA7" s="34">
        <v>7.0000000000000007E-2</v>
      </c>
      <c r="AB7" s="34">
        <v>0.14000000000000001</v>
      </c>
      <c r="AP7" s="341"/>
      <c r="AQ7" s="11" t="s">
        <v>29</v>
      </c>
      <c r="AR7" s="19">
        <v>12</v>
      </c>
      <c r="AS7" s="13">
        <v>19</v>
      </c>
      <c r="AT7" s="13">
        <v>70</v>
      </c>
      <c r="AU7" s="13">
        <v>110</v>
      </c>
      <c r="AV7" s="13">
        <v>232</v>
      </c>
      <c r="AW7" s="13">
        <v>15</v>
      </c>
      <c r="AX7" s="14">
        <v>40</v>
      </c>
      <c r="AZ7" s="341"/>
      <c r="BA7" s="11" t="s">
        <v>29</v>
      </c>
      <c r="BB7" s="60">
        <f t="shared" si="1"/>
        <v>1.2052150488000002</v>
      </c>
      <c r="BC7" s="60">
        <f t="shared" si="0"/>
        <v>2.8941900269100005</v>
      </c>
      <c r="BD7" s="60">
        <f t="shared" si="0"/>
        <v>1.1339388900000003</v>
      </c>
      <c r="BE7" s="60">
        <f t="shared" si="0"/>
        <v>1.8413007690000005</v>
      </c>
      <c r="BF7" s="60">
        <f t="shared" si="0"/>
        <v>3.8834707128000012</v>
      </c>
      <c r="BG7" s="60">
        <f t="shared" si="0"/>
        <v>0.26728559550000003</v>
      </c>
      <c r="BH7" s="60">
        <f t="shared" si="0"/>
        <v>2.8791248388000006</v>
      </c>
    </row>
    <row r="8" spans="1:60" ht="24" x14ac:dyDescent="0.35">
      <c r="A8" s="25">
        <v>1</v>
      </c>
      <c r="B8" s="26"/>
      <c r="C8" s="27"/>
      <c r="D8" s="25">
        <v>1</v>
      </c>
      <c r="E8" s="26"/>
      <c r="F8" s="28"/>
      <c r="G8" s="25">
        <v>1</v>
      </c>
      <c r="H8" s="26"/>
      <c r="I8" s="28"/>
      <c r="J8" s="25">
        <v>1</v>
      </c>
      <c r="K8" s="26"/>
      <c r="L8" s="28"/>
      <c r="M8" s="122" t="s">
        <v>26</v>
      </c>
      <c r="N8" s="28"/>
      <c r="P8" s="6" t="s">
        <v>30</v>
      </c>
      <c r="Q8" s="33">
        <v>0.15</v>
      </c>
      <c r="R8" s="33">
        <v>0.18</v>
      </c>
      <c r="S8" s="33">
        <v>0.34</v>
      </c>
      <c r="T8" s="33">
        <v>0.14000000000000001</v>
      </c>
      <c r="U8" s="33">
        <v>0.14000000000000001</v>
      </c>
      <c r="V8" s="34">
        <v>0</v>
      </c>
      <c r="W8" s="34">
        <v>0.01</v>
      </c>
      <c r="X8" s="34">
        <v>0</v>
      </c>
      <c r="Y8" s="34">
        <v>0.01</v>
      </c>
      <c r="Z8" s="34">
        <v>7.0000000000000007E-2</v>
      </c>
      <c r="AA8" s="34">
        <v>0.14000000000000001</v>
      </c>
      <c r="AB8" s="34">
        <v>0.01</v>
      </c>
      <c r="AP8" s="342" t="s">
        <v>22</v>
      </c>
      <c r="AQ8" s="36" t="s">
        <v>18</v>
      </c>
      <c r="AR8" s="37">
        <v>223</v>
      </c>
      <c r="AS8" s="38">
        <v>305</v>
      </c>
      <c r="AT8" s="38">
        <v>367</v>
      </c>
      <c r="AU8" s="38">
        <v>235</v>
      </c>
      <c r="AV8" s="38">
        <v>0</v>
      </c>
      <c r="AW8" s="38">
        <v>147</v>
      </c>
      <c r="AX8" s="38">
        <v>110</v>
      </c>
      <c r="AZ8" s="342" t="s">
        <v>22</v>
      </c>
      <c r="BA8" s="36" t="s">
        <v>18</v>
      </c>
      <c r="BB8" s="66">
        <f>AR8*0.002723*T$14</f>
        <v>14.449621284000003</v>
      </c>
      <c r="BC8" s="66">
        <f t="shared" ref="BC8:BH11" si="2">AS8*0.002723*U$14</f>
        <v>27.569294241300003</v>
      </c>
      <c r="BD8" s="66">
        <f t="shared" si="2"/>
        <v>1.7835238827</v>
      </c>
      <c r="BE8" s="66">
        <f t="shared" si="2"/>
        <v>1.9668440032500005</v>
      </c>
      <c r="BF8" s="66">
        <f t="shared" si="2"/>
        <v>0</v>
      </c>
      <c r="BG8" s="66">
        <f t="shared" si="2"/>
        <v>1.1906358345000001</v>
      </c>
      <c r="BH8" s="66">
        <f t="shared" si="2"/>
        <v>2.9460812304000004</v>
      </c>
    </row>
    <row r="9" spans="1:60" ht="15.5" x14ac:dyDescent="0.35">
      <c r="A9" s="25">
        <v>2</v>
      </c>
      <c r="B9" s="26"/>
      <c r="C9" s="27"/>
      <c r="D9" s="25">
        <v>2</v>
      </c>
      <c r="E9" s="26"/>
      <c r="F9" s="26"/>
      <c r="G9" s="25">
        <v>2</v>
      </c>
      <c r="H9" s="26"/>
      <c r="I9" s="26"/>
      <c r="J9" s="25">
        <v>2</v>
      </c>
      <c r="K9" s="26"/>
      <c r="L9" s="26"/>
      <c r="M9" s="25"/>
      <c r="N9" s="26"/>
      <c r="AP9" s="342"/>
      <c r="AQ9" s="36" t="s">
        <v>20</v>
      </c>
      <c r="AR9" s="39">
        <v>96</v>
      </c>
      <c r="AS9" s="38">
        <v>60</v>
      </c>
      <c r="AT9" s="38">
        <v>121</v>
      </c>
      <c r="AU9" s="38">
        <v>136</v>
      </c>
      <c r="AV9" s="38">
        <v>0</v>
      </c>
      <c r="AW9" s="38">
        <v>73</v>
      </c>
      <c r="AX9" s="38">
        <v>24</v>
      </c>
      <c r="AZ9" s="342"/>
      <c r="BA9" s="36" t="s">
        <v>20</v>
      </c>
      <c r="BB9" s="66">
        <f t="shared" ref="BB9:BB11" si="3">AR9*0.002723*T$14</f>
        <v>6.2204647680000011</v>
      </c>
      <c r="BC9" s="66">
        <f t="shared" si="2"/>
        <v>5.4234677196000005</v>
      </c>
      <c r="BD9" s="66">
        <f t="shared" si="2"/>
        <v>0.58802831010000001</v>
      </c>
      <c r="BE9" s="66">
        <f t="shared" si="2"/>
        <v>1.1382586572000004</v>
      </c>
      <c r="BF9" s="66">
        <f t="shared" si="2"/>
        <v>0</v>
      </c>
      <c r="BG9" s="66">
        <f t="shared" si="2"/>
        <v>0.59126813550000012</v>
      </c>
      <c r="BH9" s="66">
        <f t="shared" si="2"/>
        <v>0.64278135936000003</v>
      </c>
    </row>
    <row r="10" spans="1:60" ht="15.5" x14ac:dyDescent="0.35">
      <c r="A10" s="25" t="s">
        <v>32</v>
      </c>
      <c r="B10" s="26"/>
      <c r="C10" s="27"/>
      <c r="D10" s="25" t="s">
        <v>32</v>
      </c>
      <c r="E10" s="26"/>
      <c r="F10" s="26"/>
      <c r="G10" s="25" t="s">
        <v>32</v>
      </c>
      <c r="H10" s="26"/>
      <c r="I10" s="26"/>
      <c r="J10" s="25" t="s">
        <v>32</v>
      </c>
      <c r="K10" s="26"/>
      <c r="L10" s="26"/>
      <c r="M10" s="25" t="s">
        <v>32</v>
      </c>
      <c r="N10" s="26"/>
      <c r="Q10" t="s">
        <v>56</v>
      </c>
      <c r="AP10" s="342"/>
      <c r="AQ10" s="40" t="s">
        <v>23</v>
      </c>
      <c r="AR10" s="39">
        <v>15</v>
      </c>
      <c r="AS10" s="38">
        <v>14</v>
      </c>
      <c r="AT10" s="38">
        <v>27</v>
      </c>
      <c r="AU10" s="38">
        <v>33</v>
      </c>
      <c r="AV10" s="38">
        <v>0</v>
      </c>
      <c r="AW10" s="38">
        <v>9</v>
      </c>
      <c r="AX10" s="38">
        <v>10</v>
      </c>
      <c r="AZ10" s="342"/>
      <c r="BA10" s="40" t="s">
        <v>23</v>
      </c>
      <c r="BB10" s="66">
        <f t="shared" si="3"/>
        <v>0.97194762000000012</v>
      </c>
      <c r="BC10" s="66">
        <f t="shared" si="2"/>
        <v>1.2654758012400003</v>
      </c>
      <c r="BD10" s="66">
        <f t="shared" si="2"/>
        <v>0.13121292870000001</v>
      </c>
      <c r="BE10" s="66">
        <f t="shared" si="2"/>
        <v>0.27619511535000008</v>
      </c>
      <c r="BF10" s="66">
        <f t="shared" si="2"/>
        <v>0</v>
      </c>
      <c r="BG10" s="66">
        <f t="shared" si="2"/>
        <v>7.2896071500000006E-2</v>
      </c>
      <c r="BH10" s="66">
        <f t="shared" si="2"/>
        <v>0.26782556639999999</v>
      </c>
    </row>
    <row r="11" spans="1:60" ht="15.5" x14ac:dyDescent="0.35">
      <c r="A11" s="25" t="s">
        <v>10</v>
      </c>
      <c r="B11" s="26"/>
      <c r="C11" s="27"/>
      <c r="D11" s="25" t="s">
        <v>10</v>
      </c>
      <c r="E11" s="26"/>
      <c r="F11" s="26"/>
      <c r="G11" s="25" t="s">
        <v>10</v>
      </c>
      <c r="H11" s="26"/>
      <c r="I11" s="26"/>
      <c r="J11" s="25" t="s">
        <v>10</v>
      </c>
      <c r="K11" s="26"/>
      <c r="L11" s="26"/>
      <c r="M11" s="25" t="s">
        <v>10</v>
      </c>
      <c r="N11" s="26"/>
      <c r="Q11" s="70">
        <v>31</v>
      </c>
      <c r="R11" s="70">
        <v>28</v>
      </c>
      <c r="S11" s="70">
        <v>31</v>
      </c>
      <c r="T11" s="70">
        <v>30</v>
      </c>
      <c r="U11" s="70">
        <v>31</v>
      </c>
      <c r="V11" s="70">
        <v>30</v>
      </c>
      <c r="W11" s="70">
        <v>31</v>
      </c>
      <c r="X11" s="70">
        <v>31</v>
      </c>
      <c r="Y11" s="71">
        <v>30</v>
      </c>
      <c r="Z11" s="71">
        <v>31</v>
      </c>
      <c r="AA11" s="71">
        <v>30</v>
      </c>
      <c r="AB11" s="71">
        <v>31</v>
      </c>
      <c r="AP11" s="342"/>
      <c r="AQ11" s="36" t="s">
        <v>29</v>
      </c>
      <c r="AR11" s="39">
        <v>24</v>
      </c>
      <c r="AS11" s="38">
        <v>86</v>
      </c>
      <c r="AT11" s="38">
        <v>50</v>
      </c>
      <c r="AU11" s="38">
        <v>18</v>
      </c>
      <c r="AV11" s="38">
        <v>0</v>
      </c>
      <c r="AW11" s="38">
        <v>25</v>
      </c>
      <c r="AX11" s="38">
        <v>20</v>
      </c>
      <c r="AZ11" s="342"/>
      <c r="BA11" s="36" t="s">
        <v>29</v>
      </c>
      <c r="BB11" s="66">
        <f t="shared" si="3"/>
        <v>1.5551161920000003</v>
      </c>
      <c r="BC11" s="66">
        <f t="shared" si="2"/>
        <v>7.7736370647600026</v>
      </c>
      <c r="BD11" s="66">
        <f t="shared" si="2"/>
        <v>0.24298690500000003</v>
      </c>
      <c r="BE11" s="66">
        <f t="shared" si="2"/>
        <v>0.15065188110000005</v>
      </c>
      <c r="BF11" s="66">
        <f t="shared" si="2"/>
        <v>0</v>
      </c>
      <c r="BG11" s="66">
        <f t="shared" si="2"/>
        <v>0.20248908750000005</v>
      </c>
      <c r="BH11" s="66">
        <f t="shared" si="2"/>
        <v>0.53565113279999998</v>
      </c>
    </row>
    <row r="12" spans="1:60" ht="15.75" customHeight="1" x14ac:dyDescent="0.35">
      <c r="A12" s="25" t="s">
        <v>33</v>
      </c>
      <c r="B12" s="28"/>
      <c r="C12" s="28"/>
      <c r="D12" s="25" t="s">
        <v>33</v>
      </c>
      <c r="E12" s="28"/>
      <c r="F12" s="28"/>
      <c r="G12" s="25" t="s">
        <v>33</v>
      </c>
      <c r="H12" s="28"/>
      <c r="I12" s="28"/>
      <c r="J12" s="25" t="s">
        <v>33</v>
      </c>
      <c r="K12" s="28"/>
      <c r="L12" s="28"/>
      <c r="M12" s="25" t="s">
        <v>33</v>
      </c>
      <c r="N12" s="28"/>
      <c r="P12" s="6" t="s">
        <v>15</v>
      </c>
      <c r="Q12" s="29">
        <v>40931</v>
      </c>
      <c r="R12" s="29">
        <v>40966</v>
      </c>
      <c r="S12" s="29">
        <v>40994</v>
      </c>
      <c r="T12" s="29">
        <v>41022</v>
      </c>
      <c r="U12" s="7">
        <v>41052</v>
      </c>
      <c r="V12" s="7">
        <v>41086</v>
      </c>
      <c r="W12" s="7">
        <v>41114</v>
      </c>
      <c r="X12" s="7">
        <v>41148</v>
      </c>
      <c r="Y12" s="7">
        <v>41177</v>
      </c>
      <c r="Z12" s="7">
        <v>41204</v>
      </c>
      <c r="AA12" s="74">
        <v>41241</v>
      </c>
      <c r="AB12" s="74">
        <v>41255</v>
      </c>
      <c r="AC12" s="71" t="s">
        <v>60</v>
      </c>
      <c r="AE12" s="68" t="s">
        <v>7</v>
      </c>
      <c r="AF12" s="69" t="s">
        <v>8</v>
      </c>
      <c r="AG12" s="69" t="s">
        <v>9</v>
      </c>
      <c r="AH12" s="69" t="s">
        <v>10</v>
      </c>
      <c r="AI12" s="69" t="s">
        <v>11</v>
      </c>
      <c r="AJ12" s="69" t="s">
        <v>12</v>
      </c>
      <c r="AK12" s="69" t="s">
        <v>14</v>
      </c>
      <c r="AP12" s="341" t="s">
        <v>28</v>
      </c>
      <c r="AQ12" s="11" t="s">
        <v>18</v>
      </c>
      <c r="AR12" s="12">
        <v>448</v>
      </c>
      <c r="AS12" s="13">
        <v>668</v>
      </c>
      <c r="AT12" s="13">
        <v>1007</v>
      </c>
      <c r="AU12" s="13">
        <v>217</v>
      </c>
      <c r="AV12" s="14">
        <v>0</v>
      </c>
      <c r="AW12" s="13">
        <v>3</v>
      </c>
      <c r="AX12" s="14">
        <v>160</v>
      </c>
      <c r="AZ12" s="341" t="s">
        <v>28</v>
      </c>
      <c r="BA12" s="11" t="s">
        <v>18</v>
      </c>
      <c r="BB12" s="60">
        <f>AR12*0.002723*T$15</f>
        <v>16.691580460800004</v>
      </c>
      <c r="BC12" s="60">
        <f t="shared" ref="BC12:BH15" si="4">AS12*0.002723*U$15</f>
        <v>32.426980451879999</v>
      </c>
      <c r="BD12" s="60">
        <f t="shared" si="4"/>
        <v>1.6312520889</v>
      </c>
      <c r="BE12" s="60">
        <f t="shared" si="4"/>
        <v>1.8161921221500006</v>
      </c>
      <c r="BF12" s="60">
        <f t="shared" si="4"/>
        <v>0</v>
      </c>
      <c r="BG12" s="60">
        <f t="shared" si="4"/>
        <v>2.4298690500000004E-2</v>
      </c>
      <c r="BH12" s="60">
        <f t="shared" si="4"/>
        <v>1.6069533984</v>
      </c>
    </row>
    <row r="13" spans="1:60" ht="15.5" x14ac:dyDescent="0.35">
      <c r="A13" s="25" t="s">
        <v>35</v>
      </c>
      <c r="B13" s="28"/>
      <c r="C13" s="28"/>
      <c r="D13" s="25" t="s">
        <v>35</v>
      </c>
      <c r="E13" s="28"/>
      <c r="F13" s="28"/>
      <c r="G13" s="25" t="s">
        <v>35</v>
      </c>
      <c r="H13" s="28"/>
      <c r="I13" s="28"/>
      <c r="J13" s="25" t="s">
        <v>35</v>
      </c>
      <c r="K13" s="28"/>
      <c r="L13" s="28"/>
      <c r="M13" s="25" t="s">
        <v>35</v>
      </c>
      <c r="N13" s="28"/>
      <c r="P13" s="6" t="s">
        <v>17</v>
      </c>
      <c r="Q13" s="80">
        <f>Q5*1.983*Q$11</f>
        <v>43.031099999999995</v>
      </c>
      <c r="R13" s="80">
        <f t="shared" ref="R13:AB13" si="5">R5*1.983*R$11</f>
        <v>44.419200000000004</v>
      </c>
      <c r="S13" s="80">
        <f t="shared" si="5"/>
        <v>49.793130000000005</v>
      </c>
      <c r="T13" s="80">
        <f t="shared" si="5"/>
        <v>36.883800000000001</v>
      </c>
      <c r="U13" s="80">
        <f t="shared" si="5"/>
        <v>55.940430000000006</v>
      </c>
      <c r="V13" s="80">
        <f t="shared" si="5"/>
        <v>5.9490000000000007</v>
      </c>
      <c r="W13" s="80">
        <f t="shared" si="5"/>
        <v>6.1473000000000013</v>
      </c>
      <c r="X13" s="80">
        <f t="shared" si="5"/>
        <v>6.1473000000000013</v>
      </c>
      <c r="Y13" s="80">
        <f t="shared" si="5"/>
        <v>6.5439000000000007</v>
      </c>
      <c r="Z13" s="80">
        <f t="shared" si="5"/>
        <v>26.433390000000003</v>
      </c>
      <c r="AA13" s="80">
        <f t="shared" si="5"/>
        <v>21.416399999999999</v>
      </c>
      <c r="AB13" s="80">
        <f t="shared" si="5"/>
        <v>17.212440000000001</v>
      </c>
      <c r="AC13" s="81">
        <f>SUM(Q13:AB13)</f>
        <v>319.91739000000001</v>
      </c>
      <c r="AE13" s="317">
        <v>40931</v>
      </c>
      <c r="AF13" s="317"/>
      <c r="AG13" s="317"/>
      <c r="AH13" s="317"/>
      <c r="AI13" s="317"/>
      <c r="AJ13" s="317"/>
      <c r="AK13" s="317"/>
      <c r="AP13" s="341"/>
      <c r="AQ13" s="11" t="s">
        <v>20</v>
      </c>
      <c r="AR13" s="46">
        <v>265</v>
      </c>
      <c r="AS13" s="13">
        <v>145</v>
      </c>
      <c r="AT13" s="13">
        <v>127</v>
      </c>
      <c r="AU13" s="13">
        <v>34</v>
      </c>
      <c r="AV13" s="14">
        <v>0</v>
      </c>
      <c r="AW13" s="13">
        <v>7</v>
      </c>
      <c r="AX13" s="14">
        <v>3</v>
      </c>
      <c r="AZ13" s="341"/>
      <c r="BA13" s="11" t="s">
        <v>20</v>
      </c>
      <c r="BB13" s="60">
        <f t="shared" ref="BB13:BB15" si="6">AR13*0.002723*T$15</f>
        <v>9.8733679065000022</v>
      </c>
      <c r="BC13" s="60">
        <f t="shared" si="4"/>
        <v>7.0387906669500007</v>
      </c>
      <c r="BD13" s="60">
        <f t="shared" si="4"/>
        <v>0.20572891290000003</v>
      </c>
      <c r="BE13" s="60">
        <f t="shared" si="4"/>
        <v>0.2845646643000001</v>
      </c>
      <c r="BF13" s="60">
        <f t="shared" si="4"/>
        <v>0</v>
      </c>
      <c r="BG13" s="60">
        <f t="shared" si="4"/>
        <v>5.6696944500000013E-2</v>
      </c>
      <c r="BH13" s="60">
        <f t="shared" si="4"/>
        <v>3.0130376220000005E-2</v>
      </c>
    </row>
    <row r="14" spans="1:60" x14ac:dyDescent="0.35">
      <c r="P14" s="6" t="s">
        <v>22</v>
      </c>
      <c r="Q14" s="80">
        <f>Q6*1.983*Q$11</f>
        <v>27.662850000000002</v>
      </c>
      <c r="R14" s="80">
        <f t="shared" ref="R14" si="7">R6*1.983*R$11</f>
        <v>32.203919999999997</v>
      </c>
      <c r="S14" s="80">
        <f t="shared" ref="S14:AB15" si="8">S6*1.983*S$11</f>
        <v>39.957450000000001</v>
      </c>
      <c r="T14" s="80">
        <f t="shared" si="8"/>
        <v>23.796000000000003</v>
      </c>
      <c r="U14" s="80">
        <f t="shared" si="8"/>
        <v>33.195420000000006</v>
      </c>
      <c r="V14" s="80">
        <f t="shared" si="8"/>
        <v>1.7847</v>
      </c>
      <c r="W14" s="80">
        <f t="shared" si="8"/>
        <v>3.0736500000000007</v>
      </c>
      <c r="X14" s="80">
        <f t="shared" si="8"/>
        <v>0</v>
      </c>
      <c r="Y14" s="80">
        <f t="shared" si="8"/>
        <v>2.9745000000000004</v>
      </c>
      <c r="Z14" s="80">
        <f t="shared" si="8"/>
        <v>9.83568</v>
      </c>
      <c r="AA14" s="80">
        <f t="shared" si="8"/>
        <v>11.898000000000001</v>
      </c>
      <c r="AB14" s="80">
        <f t="shared" si="8"/>
        <v>12.294600000000003</v>
      </c>
      <c r="AC14" s="81">
        <f>SUM(Q14:AB14)</f>
        <v>198.67677</v>
      </c>
      <c r="AE14" s="76" t="s">
        <v>17</v>
      </c>
      <c r="AF14" s="113">
        <v>0.4152777777777778</v>
      </c>
      <c r="AG14" s="28">
        <v>0</v>
      </c>
      <c r="AH14" s="28">
        <v>7.38</v>
      </c>
      <c r="AI14" s="28">
        <v>0.877</v>
      </c>
      <c r="AJ14" s="28">
        <v>12.14</v>
      </c>
      <c r="AK14" s="44">
        <v>1</v>
      </c>
      <c r="AP14" s="341"/>
      <c r="AQ14" s="22" t="s">
        <v>23</v>
      </c>
      <c r="AR14" s="46">
        <v>18</v>
      </c>
      <c r="AS14" s="13">
        <v>16</v>
      </c>
      <c r="AT14" s="13">
        <v>32</v>
      </c>
      <c r="AU14" s="13">
        <v>22</v>
      </c>
      <c r="AV14" s="14">
        <v>0</v>
      </c>
      <c r="AW14" s="13">
        <v>8</v>
      </c>
      <c r="AX14" s="14">
        <v>9</v>
      </c>
      <c r="AZ14" s="341"/>
      <c r="BA14" s="22" t="s">
        <v>23</v>
      </c>
      <c r="BB14" s="60">
        <f t="shared" si="6"/>
        <v>0.67064385780000013</v>
      </c>
      <c r="BC14" s="60">
        <f t="shared" si="4"/>
        <v>0.77669414256000002</v>
      </c>
      <c r="BD14" s="60">
        <f t="shared" si="4"/>
        <v>5.1837206400000002E-2</v>
      </c>
      <c r="BE14" s="60">
        <f t="shared" si="4"/>
        <v>0.18413007690000005</v>
      </c>
      <c r="BF14" s="60">
        <f t="shared" si="4"/>
        <v>0</v>
      </c>
      <c r="BG14" s="60">
        <f t="shared" si="4"/>
        <v>6.4796508000000017E-2</v>
      </c>
      <c r="BH14" s="60">
        <f t="shared" si="4"/>
        <v>9.039112866E-2</v>
      </c>
    </row>
    <row r="15" spans="1:60" x14ac:dyDescent="0.35">
      <c r="A15" s="58"/>
      <c r="B15" s="114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P15" s="6" t="s">
        <v>28</v>
      </c>
      <c r="Q15" s="80">
        <f t="shared" ref="Q15:AB16" si="9">Q7*1.983*Q$11</f>
        <v>18.4419</v>
      </c>
      <c r="R15" s="80">
        <f t="shared" si="9"/>
        <v>17.212440000000001</v>
      </c>
      <c r="S15" s="80">
        <f t="shared" si="9"/>
        <v>15.368250000000002</v>
      </c>
      <c r="T15" s="80">
        <f t="shared" si="9"/>
        <v>13.682700000000002</v>
      </c>
      <c r="U15" s="80">
        <f t="shared" si="8"/>
        <v>17.827169999999999</v>
      </c>
      <c r="V15" s="80">
        <f t="shared" si="9"/>
        <v>0.59489999999999998</v>
      </c>
      <c r="W15" s="80">
        <f t="shared" si="9"/>
        <v>3.0736500000000007</v>
      </c>
      <c r="X15" s="80">
        <f t="shared" si="9"/>
        <v>0</v>
      </c>
      <c r="Y15" s="80">
        <f t="shared" si="9"/>
        <v>2.9745000000000004</v>
      </c>
      <c r="Z15" s="80">
        <f t="shared" si="9"/>
        <v>3.68838</v>
      </c>
      <c r="AA15" s="80">
        <f t="shared" si="9"/>
        <v>4.1643000000000008</v>
      </c>
      <c r="AB15" s="80">
        <f t="shared" si="9"/>
        <v>8.6062200000000004</v>
      </c>
      <c r="AC15" s="81">
        <f>SUM(Q15:AB15)</f>
        <v>105.63441</v>
      </c>
      <c r="AE15" s="76" t="s">
        <v>22</v>
      </c>
      <c r="AF15" s="113">
        <v>0.4236111111111111</v>
      </c>
      <c r="AG15" s="28">
        <v>0.2</v>
      </c>
      <c r="AH15" s="28">
        <v>7.8</v>
      </c>
      <c r="AI15" s="28">
        <v>0.875</v>
      </c>
      <c r="AJ15" s="28">
        <v>11.29</v>
      </c>
      <c r="AK15" s="44">
        <v>3</v>
      </c>
      <c r="AP15" s="341"/>
      <c r="AQ15" s="11" t="s">
        <v>29</v>
      </c>
      <c r="AR15" s="46">
        <v>40</v>
      </c>
      <c r="AS15" s="13">
        <v>152</v>
      </c>
      <c r="AT15" s="13">
        <v>446</v>
      </c>
      <c r="AU15" s="13">
        <v>88</v>
      </c>
      <c r="AV15" s="14">
        <v>0</v>
      </c>
      <c r="AW15" s="13">
        <v>39</v>
      </c>
      <c r="AX15" s="14">
        <v>84</v>
      </c>
      <c r="AZ15" s="341"/>
      <c r="BA15" s="11" t="s">
        <v>29</v>
      </c>
      <c r="BB15" s="60">
        <f t="shared" si="6"/>
        <v>1.4903196840000004</v>
      </c>
      <c r="BC15" s="60">
        <f t="shared" si="4"/>
        <v>7.3785943543200005</v>
      </c>
      <c r="BD15" s="60">
        <f t="shared" si="4"/>
        <v>0.72248106420000002</v>
      </c>
      <c r="BE15" s="60">
        <f t="shared" si="4"/>
        <v>0.7365203076000002</v>
      </c>
      <c r="BF15" s="60">
        <f t="shared" si="4"/>
        <v>0</v>
      </c>
      <c r="BG15" s="60">
        <f t="shared" si="4"/>
        <v>0.31588297650000002</v>
      </c>
      <c r="BH15" s="60">
        <f t="shared" si="4"/>
        <v>0.84365053416000002</v>
      </c>
    </row>
    <row r="16" spans="1:60" x14ac:dyDescent="0.35">
      <c r="A16" s="351"/>
      <c r="B16" s="351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121"/>
      <c r="N16" s="121"/>
      <c r="P16" s="6" t="s">
        <v>30</v>
      </c>
      <c r="Q16" s="80">
        <f t="shared" si="9"/>
        <v>9.2209500000000002</v>
      </c>
      <c r="R16" s="80">
        <f t="shared" si="9"/>
        <v>9.9943200000000001</v>
      </c>
      <c r="S16" s="80">
        <f t="shared" si="9"/>
        <v>20.900820000000003</v>
      </c>
      <c r="T16" s="80">
        <f t="shared" si="9"/>
        <v>8.3286000000000016</v>
      </c>
      <c r="U16" s="80">
        <f t="shared" si="9"/>
        <v>8.6062200000000004</v>
      </c>
      <c r="V16" s="80">
        <f t="shared" si="9"/>
        <v>0</v>
      </c>
      <c r="W16" s="80">
        <f t="shared" si="9"/>
        <v>0.61473</v>
      </c>
      <c r="X16" s="80">
        <f t="shared" si="9"/>
        <v>0</v>
      </c>
      <c r="Y16" s="80">
        <f t="shared" si="9"/>
        <v>0.59489999999999998</v>
      </c>
      <c r="Z16" s="80">
        <f t="shared" si="9"/>
        <v>4.3031100000000002</v>
      </c>
      <c r="AA16" s="80">
        <f t="shared" si="9"/>
        <v>8.3286000000000016</v>
      </c>
      <c r="AB16" s="80">
        <f t="shared" si="9"/>
        <v>0.61473</v>
      </c>
      <c r="AC16" s="81">
        <f>SUM(Q16:AB16)</f>
        <v>71.506980000000013</v>
      </c>
      <c r="AE16" s="76" t="s">
        <v>28</v>
      </c>
      <c r="AF16" s="113">
        <v>0.43194444444444446</v>
      </c>
      <c r="AG16" s="28">
        <v>0.6</v>
      </c>
      <c r="AH16" s="28">
        <v>7.71</v>
      </c>
      <c r="AI16" s="28">
        <v>0.90400000000000003</v>
      </c>
      <c r="AJ16" s="28">
        <v>10.8</v>
      </c>
      <c r="AK16" s="44">
        <v>2</v>
      </c>
      <c r="AP16" s="342" t="s">
        <v>30</v>
      </c>
      <c r="AQ16" s="36" t="s">
        <v>18</v>
      </c>
      <c r="AR16" s="37">
        <v>257</v>
      </c>
      <c r="AS16" s="38">
        <v>394</v>
      </c>
      <c r="AT16" s="38">
        <v>0</v>
      </c>
      <c r="AU16" s="38">
        <v>251</v>
      </c>
      <c r="AV16" s="38">
        <v>0</v>
      </c>
      <c r="AW16" s="38">
        <v>81</v>
      </c>
      <c r="AX16" s="38">
        <v>167</v>
      </c>
      <c r="AZ16" s="342" t="s">
        <v>30</v>
      </c>
      <c r="BA16" s="36" t="s">
        <v>18</v>
      </c>
      <c r="BB16" s="66">
        <f>AR16*0.002723*T$16</f>
        <v>5.8284458946000015</v>
      </c>
      <c r="BC16" s="66">
        <f t="shared" ref="BC16:BH19" si="10">AS16*0.002723*U$16</f>
        <v>9.2332864016400009</v>
      </c>
      <c r="BD16" s="66">
        <f t="shared" si="10"/>
        <v>0</v>
      </c>
      <c r="BE16" s="66">
        <f t="shared" si="10"/>
        <v>0.42015135728999997</v>
      </c>
      <c r="BF16" s="66">
        <f t="shared" si="10"/>
        <v>0</v>
      </c>
      <c r="BG16" s="66">
        <f t="shared" si="10"/>
        <v>0.13121292870000001</v>
      </c>
      <c r="BH16" s="66">
        <f t="shared" si="10"/>
        <v>1.9568005445100001</v>
      </c>
    </row>
    <row r="17" spans="1:60" ht="24" customHeight="1" x14ac:dyDescent="0.35">
      <c r="A17" s="58"/>
      <c r="B17" s="352"/>
      <c r="C17" s="352"/>
      <c r="D17" s="58"/>
      <c r="E17" s="352"/>
      <c r="F17" s="352"/>
      <c r="G17" s="58"/>
      <c r="H17" s="352"/>
      <c r="I17" s="352"/>
      <c r="J17" s="58"/>
      <c r="K17" s="349"/>
      <c r="L17" s="349"/>
      <c r="M17" s="120"/>
      <c r="N17" s="120"/>
      <c r="AE17" s="76" t="s">
        <v>30</v>
      </c>
      <c r="AF17" s="113">
        <v>0.43541666666666662</v>
      </c>
      <c r="AG17" s="28">
        <v>0.1</v>
      </c>
      <c r="AH17" s="28">
        <v>7.98</v>
      </c>
      <c r="AI17" s="28">
        <v>0.86899999999999999</v>
      </c>
      <c r="AJ17" s="28">
        <v>11.46</v>
      </c>
      <c r="AK17" s="44">
        <v>1</v>
      </c>
      <c r="AP17" s="342"/>
      <c r="AQ17" s="36" t="s">
        <v>20</v>
      </c>
      <c r="AR17" s="39">
        <v>12</v>
      </c>
      <c r="AS17" s="38">
        <v>93</v>
      </c>
      <c r="AT17" s="38">
        <v>0</v>
      </c>
      <c r="AU17" s="38">
        <v>37</v>
      </c>
      <c r="AV17" s="38">
        <v>0</v>
      </c>
      <c r="AW17" s="38">
        <v>10</v>
      </c>
      <c r="AX17" s="38">
        <v>5</v>
      </c>
      <c r="AZ17" s="342"/>
      <c r="BA17" s="36" t="s">
        <v>20</v>
      </c>
      <c r="BB17" s="66">
        <f t="shared" ref="BB17:BB19" si="11">AR17*0.002723*T$16</f>
        <v>0.27214533360000009</v>
      </c>
      <c r="BC17" s="66">
        <f t="shared" si="10"/>
        <v>2.1794305465799999</v>
      </c>
      <c r="BD17" s="66">
        <f t="shared" si="10"/>
        <v>0</v>
      </c>
      <c r="BE17" s="66">
        <f t="shared" si="10"/>
        <v>6.1934662230000007E-2</v>
      </c>
      <c r="BF17" s="66">
        <f t="shared" si="10"/>
        <v>0</v>
      </c>
      <c r="BG17" s="66">
        <f t="shared" si="10"/>
        <v>1.6199127000000001E-2</v>
      </c>
      <c r="BH17" s="66">
        <f t="shared" si="10"/>
        <v>5.8586842650000005E-2</v>
      </c>
    </row>
    <row r="18" spans="1:60" ht="15.5" x14ac:dyDescent="0.35">
      <c r="A18" s="58"/>
      <c r="B18" s="347"/>
      <c r="C18" s="347"/>
      <c r="D18" s="58"/>
      <c r="E18" s="347"/>
      <c r="F18" s="347"/>
      <c r="G18" s="58"/>
      <c r="H18" s="348"/>
      <c r="I18" s="348"/>
      <c r="J18" s="58"/>
      <c r="K18" s="349"/>
      <c r="L18" s="349"/>
      <c r="M18" s="120"/>
      <c r="N18" s="120"/>
      <c r="AE18" s="340">
        <v>40966</v>
      </c>
      <c r="AF18" s="340"/>
      <c r="AG18" s="340"/>
      <c r="AH18" s="340"/>
      <c r="AI18" s="340"/>
      <c r="AJ18" s="340"/>
      <c r="AK18" s="340"/>
      <c r="AP18" s="342"/>
      <c r="AQ18" s="40" t="s">
        <v>23</v>
      </c>
      <c r="AR18" s="39">
        <v>20</v>
      </c>
      <c r="AS18" s="38">
        <v>18</v>
      </c>
      <c r="AT18" s="38">
        <v>0</v>
      </c>
      <c r="AU18" s="38">
        <v>31</v>
      </c>
      <c r="AV18" s="38">
        <v>0</v>
      </c>
      <c r="AW18" s="38">
        <v>9</v>
      </c>
      <c r="AX18" s="38">
        <v>14</v>
      </c>
      <c r="AZ18" s="342"/>
      <c r="BA18" s="40" t="s">
        <v>23</v>
      </c>
      <c r="BB18" s="66">
        <f t="shared" si="11"/>
        <v>0.4535755560000001</v>
      </c>
      <c r="BC18" s="66">
        <f t="shared" si="10"/>
        <v>0.42182526708000007</v>
      </c>
      <c r="BD18" s="66">
        <f t="shared" si="10"/>
        <v>0</v>
      </c>
      <c r="BE18" s="66">
        <f t="shared" si="10"/>
        <v>5.1891203490000003E-2</v>
      </c>
      <c r="BF18" s="66">
        <f t="shared" si="10"/>
        <v>0</v>
      </c>
      <c r="BG18" s="66">
        <f t="shared" si="10"/>
        <v>1.4579214300000001E-2</v>
      </c>
      <c r="BH18" s="66">
        <f t="shared" si="10"/>
        <v>0.16404315942000003</v>
      </c>
    </row>
    <row r="19" spans="1:60" ht="35.5" x14ac:dyDescent="0.35">
      <c r="A19" s="115"/>
      <c r="B19" s="350"/>
      <c r="C19" s="350"/>
      <c r="D19" s="115"/>
      <c r="E19" s="350"/>
      <c r="F19" s="350"/>
      <c r="G19" s="115"/>
      <c r="H19" s="350"/>
      <c r="I19" s="350"/>
      <c r="J19" s="115"/>
      <c r="K19" s="349"/>
      <c r="L19" s="349"/>
      <c r="M19" s="120"/>
      <c r="N19" s="120"/>
      <c r="P19" s="62" t="s">
        <v>24</v>
      </c>
      <c r="Q19" s="62" t="s">
        <v>25</v>
      </c>
      <c r="R19" s="63" t="s">
        <v>26</v>
      </c>
      <c r="S19" s="62" t="s">
        <v>49</v>
      </c>
      <c r="T19" s="63" t="s">
        <v>50</v>
      </c>
      <c r="AE19" s="76" t="s">
        <v>17</v>
      </c>
      <c r="AF19" s="77">
        <v>0.4513888888888889</v>
      </c>
      <c r="AG19" s="84">
        <v>0</v>
      </c>
      <c r="AH19" s="85">
        <v>8.5299999999999994</v>
      </c>
      <c r="AI19" s="85">
        <v>0.92</v>
      </c>
      <c r="AJ19" s="85">
        <v>12.57</v>
      </c>
      <c r="AK19" s="79">
        <v>1</v>
      </c>
      <c r="AP19" s="342"/>
      <c r="AQ19" s="36" t="s">
        <v>29</v>
      </c>
      <c r="AR19" s="39">
        <v>57</v>
      </c>
      <c r="AS19" s="38">
        <v>74</v>
      </c>
      <c r="AT19" s="38">
        <v>0</v>
      </c>
      <c r="AU19" s="38">
        <v>21</v>
      </c>
      <c r="AV19" s="38">
        <v>0</v>
      </c>
      <c r="AW19" s="38">
        <v>20</v>
      </c>
      <c r="AX19" s="38">
        <v>23</v>
      </c>
      <c r="AZ19" s="342"/>
      <c r="BA19" s="36" t="s">
        <v>29</v>
      </c>
      <c r="BB19" s="66">
        <f t="shared" si="11"/>
        <v>1.2926903346000003</v>
      </c>
      <c r="BC19" s="66">
        <f t="shared" si="10"/>
        <v>1.7341705424400002</v>
      </c>
      <c r="BD19" s="66">
        <f t="shared" si="10"/>
        <v>0</v>
      </c>
      <c r="BE19" s="66">
        <f t="shared" si="10"/>
        <v>3.5152105590000003E-2</v>
      </c>
      <c r="BF19" s="66">
        <f t="shared" si="10"/>
        <v>0</v>
      </c>
      <c r="BG19" s="66">
        <f t="shared" si="10"/>
        <v>3.2398254000000001E-2</v>
      </c>
      <c r="BH19" s="66">
        <f t="shared" si="10"/>
        <v>0.26949947619000003</v>
      </c>
    </row>
    <row r="20" spans="1:60" ht="15.5" x14ac:dyDescent="0.35">
      <c r="A20" s="116"/>
      <c r="B20" s="116"/>
      <c r="C20" s="117"/>
      <c r="D20" s="116"/>
      <c r="E20" s="116"/>
      <c r="F20" s="117"/>
      <c r="G20" s="116"/>
      <c r="H20" s="116"/>
      <c r="I20" s="117"/>
      <c r="J20" s="116"/>
      <c r="K20" s="116"/>
      <c r="L20" s="117"/>
      <c r="M20" s="117"/>
      <c r="N20" s="117"/>
      <c r="P20" s="26">
        <v>0</v>
      </c>
      <c r="Q20" s="26">
        <v>0.25</v>
      </c>
      <c r="R20" s="27">
        <v>0.1</v>
      </c>
      <c r="S20" s="26">
        <f>Q20*1.25</f>
        <v>0.3125</v>
      </c>
      <c r="T20" s="127">
        <f t="shared" ref="T20:T25" si="12">R20*S20</f>
        <v>3.125E-2</v>
      </c>
      <c r="AE20" s="76" t="s">
        <v>22</v>
      </c>
      <c r="AF20" s="77">
        <v>0.4597222222222222</v>
      </c>
      <c r="AG20" s="84">
        <v>0.3</v>
      </c>
      <c r="AH20" s="85">
        <v>8.26</v>
      </c>
      <c r="AI20" s="85">
        <v>0.90200000000000002</v>
      </c>
      <c r="AJ20" s="85">
        <v>11.75</v>
      </c>
      <c r="AK20" s="79">
        <v>18</v>
      </c>
    </row>
    <row r="21" spans="1:60" ht="15.5" x14ac:dyDescent="0.35">
      <c r="A21" s="118"/>
      <c r="B21" s="118"/>
      <c r="C21" s="118"/>
      <c r="D21" s="118"/>
      <c r="E21" s="118"/>
      <c r="F21" s="59"/>
      <c r="G21" s="118"/>
      <c r="H21" s="118"/>
      <c r="I21" s="59"/>
      <c r="J21" s="118"/>
      <c r="K21" s="118"/>
      <c r="L21" s="59"/>
      <c r="M21" s="59"/>
      <c r="N21" s="59"/>
      <c r="P21" s="26">
        <v>2</v>
      </c>
      <c r="Q21" s="26"/>
      <c r="R21" s="27"/>
      <c r="S21" s="26">
        <f>Q21*1.25</f>
        <v>0</v>
      </c>
      <c r="T21" s="64">
        <f t="shared" si="12"/>
        <v>0</v>
      </c>
      <c r="AE21" s="76" t="s">
        <v>28</v>
      </c>
      <c r="AF21" s="77">
        <v>0.47013888888888888</v>
      </c>
      <c r="AG21" s="84">
        <v>0.7</v>
      </c>
      <c r="AH21" s="85">
        <v>8.17</v>
      </c>
      <c r="AI21" s="85">
        <v>0.92600000000000005</v>
      </c>
      <c r="AJ21" s="85">
        <v>11.02</v>
      </c>
      <c r="AK21" s="79">
        <v>42</v>
      </c>
      <c r="AP21" s="30"/>
    </row>
    <row r="22" spans="1:60" ht="24" customHeight="1" x14ac:dyDescent="0.35">
      <c r="A22" s="118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P22" s="26">
        <v>4</v>
      </c>
      <c r="Q22" s="26"/>
      <c r="R22" s="27"/>
      <c r="S22" s="26">
        <f>Q22*0.95</f>
        <v>0</v>
      </c>
      <c r="T22" s="64">
        <f t="shared" si="12"/>
        <v>0</v>
      </c>
      <c r="AE22" s="76" t="s">
        <v>30</v>
      </c>
      <c r="AF22" s="77">
        <v>0.4694444444444445</v>
      </c>
      <c r="AG22" s="85">
        <v>0.1</v>
      </c>
      <c r="AH22" s="85">
        <v>8.34</v>
      </c>
      <c r="AI22" s="85">
        <v>0.878</v>
      </c>
      <c r="AJ22" s="85">
        <v>11.74</v>
      </c>
      <c r="AK22" s="79">
        <v>1</v>
      </c>
    </row>
    <row r="23" spans="1:60" ht="15.5" x14ac:dyDescent="0.35">
      <c r="A23" s="118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P23" s="26">
        <v>6</v>
      </c>
      <c r="Q23" s="26"/>
      <c r="R23" s="26"/>
      <c r="S23" s="26">
        <f>Q23*3</f>
        <v>0</v>
      </c>
      <c r="T23" s="64">
        <f t="shared" si="12"/>
        <v>0</v>
      </c>
      <c r="AE23" s="340">
        <v>40994</v>
      </c>
      <c r="AF23" s="340"/>
      <c r="AG23" s="340"/>
      <c r="AH23" s="340"/>
      <c r="AI23" s="340"/>
      <c r="AJ23" s="340"/>
      <c r="AK23" s="340"/>
    </row>
    <row r="24" spans="1:60" ht="15.5" x14ac:dyDescent="0.35">
      <c r="A24" s="118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Q24" s="26"/>
      <c r="R24" s="26"/>
      <c r="S24" s="26">
        <f>Q24*2</f>
        <v>0</v>
      </c>
      <c r="T24" s="64">
        <f t="shared" si="12"/>
        <v>0</v>
      </c>
      <c r="AE24" s="76" t="s">
        <v>17</v>
      </c>
      <c r="AF24" s="77">
        <v>0.53125</v>
      </c>
      <c r="AG24" s="78">
        <v>7.2</v>
      </c>
      <c r="AH24" s="78">
        <v>8.61</v>
      </c>
      <c r="AI24" s="78">
        <v>0.78</v>
      </c>
      <c r="AJ24" s="78">
        <v>11.49</v>
      </c>
      <c r="AK24" s="79">
        <v>1</v>
      </c>
    </row>
    <row r="25" spans="1:60" ht="15.5" x14ac:dyDescent="0.35">
      <c r="A25" s="118"/>
      <c r="B25" s="59"/>
      <c r="C25" s="59"/>
      <c r="D25" s="118"/>
      <c r="E25" s="59"/>
      <c r="F25" s="59"/>
      <c r="G25" s="118"/>
      <c r="H25" s="59"/>
      <c r="I25" s="59"/>
      <c r="J25" s="118"/>
      <c r="K25" s="59"/>
      <c r="L25" s="59"/>
      <c r="M25" s="59"/>
      <c r="N25" s="59"/>
      <c r="Q25" s="26"/>
      <c r="R25" s="26"/>
      <c r="S25" s="26">
        <f>Q25*3</f>
        <v>0</v>
      </c>
      <c r="T25" s="64">
        <f t="shared" si="12"/>
        <v>0</v>
      </c>
      <c r="AE25" s="76" t="s">
        <v>22</v>
      </c>
      <c r="AF25" s="77">
        <v>0.54027777777777775</v>
      </c>
      <c r="AG25" s="78">
        <v>9.6999999999999993</v>
      </c>
      <c r="AH25" s="78">
        <v>8.26</v>
      </c>
      <c r="AI25" s="78">
        <v>0.78</v>
      </c>
      <c r="AJ25" s="78">
        <v>9.69</v>
      </c>
      <c r="AK25" s="79">
        <v>1</v>
      </c>
    </row>
    <row r="26" spans="1:60" ht="15.5" x14ac:dyDescent="0.35">
      <c r="A26" s="118"/>
      <c r="B26" s="59"/>
      <c r="C26" s="59"/>
      <c r="D26" s="118"/>
      <c r="E26" s="59"/>
      <c r="F26" s="59"/>
      <c r="G26" s="118"/>
      <c r="H26" s="59"/>
      <c r="I26" s="59"/>
      <c r="J26" s="118"/>
      <c r="K26" s="59"/>
      <c r="L26" s="59"/>
      <c r="M26" s="59"/>
      <c r="N26" s="59"/>
      <c r="Q26" s="67"/>
      <c r="R26" s="26"/>
      <c r="S26" s="26"/>
      <c r="T26" s="64"/>
      <c r="AE26" s="76" t="s">
        <v>28</v>
      </c>
      <c r="AF26" s="77">
        <v>4.6527777777777779E-2</v>
      </c>
      <c r="AG26" s="78">
        <v>11.2</v>
      </c>
      <c r="AH26" s="78">
        <v>7.94</v>
      </c>
      <c r="AI26" s="78">
        <v>0.77</v>
      </c>
      <c r="AJ26" s="78">
        <v>8.4600000000000009</v>
      </c>
      <c r="AK26" s="79">
        <v>1</v>
      </c>
    </row>
    <row r="27" spans="1:60" ht="15.5" x14ac:dyDescent="0.3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Q27" s="67"/>
      <c r="R27" s="26"/>
      <c r="S27" s="26"/>
      <c r="T27" s="64"/>
      <c r="AE27" s="76" t="s">
        <v>30</v>
      </c>
      <c r="AF27" s="77">
        <v>5.0694444444444452E-2</v>
      </c>
      <c r="AG27" s="78">
        <v>10.8</v>
      </c>
      <c r="AH27" s="78">
        <v>8.02</v>
      </c>
      <c r="AI27" s="78">
        <v>0.77</v>
      </c>
      <c r="AJ27" s="78">
        <v>8.8000000000000007</v>
      </c>
      <c r="AK27" s="79">
        <v>1</v>
      </c>
    </row>
    <row r="28" spans="1:60" ht="15.5" x14ac:dyDescent="0.35">
      <c r="A28" s="58"/>
      <c r="B28" s="114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Q28" s="67"/>
      <c r="R28" s="26"/>
      <c r="S28" s="26"/>
      <c r="T28" s="64">
        <f>SUM(T20:T26)</f>
        <v>3.125E-2</v>
      </c>
      <c r="AE28" s="317">
        <v>41022</v>
      </c>
      <c r="AF28" s="317"/>
      <c r="AG28" s="317"/>
      <c r="AH28" s="317"/>
      <c r="AI28" s="317"/>
      <c r="AJ28" s="317"/>
      <c r="AK28" s="317"/>
    </row>
    <row r="29" spans="1:60" x14ac:dyDescent="0.35">
      <c r="A29" s="351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121"/>
      <c r="N29" s="121"/>
      <c r="AE29" s="52" t="s">
        <v>17</v>
      </c>
      <c r="AF29" s="42">
        <v>5.2083333333333336E-2</v>
      </c>
      <c r="AG29" s="43">
        <v>13.3</v>
      </c>
      <c r="AH29" s="43">
        <v>8.5299999999999994</v>
      </c>
      <c r="AI29" s="43">
        <v>0.85</v>
      </c>
      <c r="AJ29" s="43">
        <v>8.94</v>
      </c>
      <c r="AK29" s="45">
        <v>1</v>
      </c>
    </row>
    <row r="30" spans="1:60" ht="15.5" x14ac:dyDescent="0.35">
      <c r="A30" s="58"/>
      <c r="B30" s="352"/>
      <c r="C30" s="352"/>
      <c r="D30" s="58"/>
      <c r="E30" s="352"/>
      <c r="F30" s="352"/>
      <c r="G30" s="58"/>
      <c r="H30" s="352"/>
      <c r="I30" s="352"/>
      <c r="J30" s="58"/>
      <c r="K30" s="353"/>
      <c r="L30" s="349"/>
      <c r="M30" s="120"/>
      <c r="N30" s="120"/>
      <c r="AE30" s="52" t="s">
        <v>22</v>
      </c>
      <c r="AF30" s="42">
        <v>6.1111111111111116E-2</v>
      </c>
      <c r="AG30" s="43">
        <v>16.2</v>
      </c>
      <c r="AH30" s="43">
        <v>8.23</v>
      </c>
      <c r="AI30" s="43">
        <v>0.85</v>
      </c>
      <c r="AJ30" s="43">
        <v>7.63</v>
      </c>
      <c r="AK30" s="45">
        <v>1</v>
      </c>
    </row>
    <row r="31" spans="1:60" ht="15.5" x14ac:dyDescent="0.35">
      <c r="A31" s="58"/>
      <c r="B31" s="347"/>
      <c r="C31" s="347"/>
      <c r="D31" s="58"/>
      <c r="E31" s="347"/>
      <c r="F31" s="347"/>
      <c r="G31" s="58"/>
      <c r="H31" s="348"/>
      <c r="I31" s="348"/>
      <c r="J31" s="58"/>
      <c r="K31" s="349"/>
      <c r="L31" s="349"/>
      <c r="M31" s="120"/>
      <c r="N31" s="120"/>
      <c r="AE31" s="52" t="s">
        <v>28</v>
      </c>
      <c r="AF31" s="42">
        <v>6.9444444444444434E-2</v>
      </c>
      <c r="AG31" s="43">
        <v>17.2</v>
      </c>
      <c r="AH31" s="43">
        <v>8.1300000000000008</v>
      </c>
      <c r="AI31" s="43">
        <v>0.84</v>
      </c>
      <c r="AJ31" s="43">
        <v>6.76</v>
      </c>
      <c r="AK31" s="45">
        <v>1</v>
      </c>
    </row>
    <row r="32" spans="1:60" ht="15.5" x14ac:dyDescent="0.35">
      <c r="A32" s="115"/>
      <c r="B32" s="350"/>
      <c r="C32" s="350"/>
      <c r="D32" s="115"/>
      <c r="E32" s="350"/>
      <c r="F32" s="350"/>
      <c r="G32" s="115"/>
      <c r="H32" s="350"/>
      <c r="I32" s="350"/>
      <c r="J32" s="115"/>
      <c r="K32" s="349"/>
      <c r="L32" s="349"/>
      <c r="M32" s="120"/>
      <c r="N32" s="120"/>
      <c r="AE32" s="52" t="s">
        <v>30</v>
      </c>
      <c r="AF32" s="42">
        <v>6.805555555555555E-2</v>
      </c>
      <c r="AG32" s="43">
        <v>19.100000000000001</v>
      </c>
      <c r="AH32" s="43">
        <v>8.14</v>
      </c>
      <c r="AI32" s="43">
        <v>0.87</v>
      </c>
      <c r="AJ32" s="43">
        <v>6.44</v>
      </c>
      <c r="AK32" s="45">
        <v>1</v>
      </c>
    </row>
    <row r="33" spans="1:37" x14ac:dyDescent="0.35">
      <c r="A33" s="116"/>
      <c r="B33" s="116"/>
      <c r="C33" s="117"/>
      <c r="D33" s="116"/>
      <c r="E33" s="116"/>
      <c r="F33" s="117"/>
      <c r="G33" s="116"/>
      <c r="H33" s="116"/>
      <c r="I33" s="117"/>
      <c r="J33" s="116"/>
      <c r="K33" s="116"/>
      <c r="L33" s="117"/>
      <c r="M33" s="117"/>
      <c r="N33" s="117"/>
      <c r="AE33" s="317">
        <v>41052</v>
      </c>
      <c r="AF33" s="317"/>
      <c r="AG33" s="317"/>
      <c r="AH33" s="317"/>
      <c r="AI33" s="317"/>
      <c r="AJ33" s="317"/>
      <c r="AK33" s="317"/>
    </row>
    <row r="34" spans="1:37" ht="15.5" x14ac:dyDescent="0.35">
      <c r="A34" s="118"/>
      <c r="B34" s="118"/>
      <c r="C34" s="118"/>
      <c r="D34" s="118"/>
      <c r="E34" s="118"/>
      <c r="F34" s="59"/>
      <c r="G34" s="118"/>
      <c r="H34" s="118"/>
      <c r="I34" s="59"/>
      <c r="J34" s="118"/>
      <c r="K34" s="118"/>
      <c r="L34" s="59"/>
      <c r="M34" s="59"/>
      <c r="N34" s="59"/>
      <c r="AE34" s="15" t="s">
        <v>17</v>
      </c>
      <c r="AF34" s="42">
        <v>4.1666666666666664E-2</v>
      </c>
      <c r="AG34" s="43">
        <v>11.3</v>
      </c>
      <c r="AH34" s="43">
        <v>8.1199999999999992</v>
      </c>
      <c r="AI34" s="43">
        <v>0.85</v>
      </c>
      <c r="AJ34" s="43">
        <v>9.1199999999999992</v>
      </c>
      <c r="AK34" s="87">
        <v>1</v>
      </c>
    </row>
    <row r="35" spans="1:37" ht="15.5" x14ac:dyDescent="0.3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AE35" s="15" t="s">
        <v>22</v>
      </c>
      <c r="AF35" s="42">
        <v>4.9305555555555554E-2</v>
      </c>
      <c r="AG35" s="43">
        <v>12.2</v>
      </c>
      <c r="AH35" s="43">
        <v>8.1999999999999993</v>
      </c>
      <c r="AI35" s="43">
        <v>0.85</v>
      </c>
      <c r="AJ35" s="43">
        <v>8.66</v>
      </c>
      <c r="AK35" s="87">
        <v>22</v>
      </c>
    </row>
    <row r="36" spans="1:37" ht="15.5" x14ac:dyDescent="0.35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AE36" s="15" t="s">
        <v>28</v>
      </c>
      <c r="AF36" s="42">
        <v>5.9027777777777783E-2</v>
      </c>
      <c r="AG36" s="43">
        <v>12.4</v>
      </c>
      <c r="AH36" s="43">
        <v>8.15</v>
      </c>
      <c r="AI36" s="43">
        <v>0.84</v>
      </c>
      <c r="AJ36" s="43">
        <v>8.1199999999999992</v>
      </c>
      <c r="AK36" s="87">
        <v>8</v>
      </c>
    </row>
    <row r="37" spans="1:37" ht="15.5" x14ac:dyDescent="0.3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AE37" s="15" t="s">
        <v>30</v>
      </c>
      <c r="AF37" s="42">
        <v>5.6250000000000001E-2</v>
      </c>
      <c r="AG37" s="43">
        <v>15.5</v>
      </c>
      <c r="AH37" s="43">
        <v>8.19</v>
      </c>
      <c r="AI37" s="43">
        <v>0.9</v>
      </c>
      <c r="AJ37" s="43">
        <v>8.06</v>
      </c>
      <c r="AK37" s="87">
        <v>2</v>
      </c>
    </row>
    <row r="38" spans="1:37" ht="15.5" x14ac:dyDescent="0.35">
      <c r="A38" s="118"/>
      <c r="B38" s="59"/>
      <c r="C38" s="59"/>
      <c r="D38" s="118"/>
      <c r="E38" s="59"/>
      <c r="F38" s="59"/>
      <c r="G38" s="118"/>
      <c r="H38" s="59"/>
      <c r="I38" s="59"/>
      <c r="J38" s="118"/>
      <c r="K38" s="59"/>
      <c r="L38" s="59"/>
      <c r="M38" s="59"/>
      <c r="N38" s="59"/>
      <c r="AE38" s="317">
        <v>41086</v>
      </c>
      <c r="AF38" s="317"/>
      <c r="AG38" s="317"/>
      <c r="AH38" s="317"/>
      <c r="AI38" s="317"/>
      <c r="AJ38" s="318"/>
      <c r="AK38" s="318"/>
    </row>
    <row r="39" spans="1:37" ht="15.5" x14ac:dyDescent="0.35">
      <c r="A39" s="118"/>
      <c r="B39" s="59"/>
      <c r="C39" s="59"/>
      <c r="D39" s="118"/>
      <c r="E39" s="59"/>
      <c r="F39" s="59"/>
      <c r="G39" s="118"/>
      <c r="H39" s="59"/>
      <c r="I39" s="59"/>
      <c r="J39" s="118"/>
      <c r="K39" s="59"/>
      <c r="L39" s="59"/>
      <c r="M39" s="59"/>
      <c r="N39" s="59"/>
      <c r="AE39" s="15" t="s">
        <v>17</v>
      </c>
      <c r="AF39" s="42">
        <v>0.51736111111111105</v>
      </c>
      <c r="AG39" s="43">
        <v>18.7</v>
      </c>
      <c r="AH39" s="43">
        <v>7.7</v>
      </c>
      <c r="AI39" s="43">
        <v>0.84</v>
      </c>
      <c r="AJ39" s="43">
        <v>5.76</v>
      </c>
      <c r="AK39" s="45">
        <v>82</v>
      </c>
    </row>
    <row r="40" spans="1:37" x14ac:dyDescent="0.35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AE40" s="15" t="s">
        <v>22</v>
      </c>
      <c r="AF40" s="42">
        <v>0.52569444444444446</v>
      </c>
      <c r="AG40" s="43">
        <v>22.4</v>
      </c>
      <c r="AH40" s="43">
        <v>7.99</v>
      </c>
      <c r="AI40" s="43">
        <v>0.8</v>
      </c>
      <c r="AJ40" s="43">
        <v>6.97</v>
      </c>
      <c r="AK40" s="45">
        <v>20</v>
      </c>
    </row>
    <row r="41" spans="1:37" x14ac:dyDescent="0.35">
      <c r="A41" s="58"/>
      <c r="B41" s="114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AE41" s="15" t="s">
        <v>28</v>
      </c>
      <c r="AF41" s="42">
        <v>0.53611111111111109</v>
      </c>
      <c r="AG41" s="43">
        <v>22.6</v>
      </c>
      <c r="AH41" s="43">
        <v>7.82</v>
      </c>
      <c r="AI41" s="43">
        <v>0.87</v>
      </c>
      <c r="AJ41" s="43">
        <v>4.21</v>
      </c>
      <c r="AK41" s="45">
        <v>28</v>
      </c>
    </row>
    <row r="42" spans="1:37" x14ac:dyDescent="0.35">
      <c r="A42" s="35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121"/>
      <c r="N42" s="121"/>
      <c r="AE42" s="15" t="s">
        <v>30</v>
      </c>
      <c r="AF42" s="42" t="s">
        <v>120</v>
      </c>
      <c r="AG42" s="43"/>
      <c r="AH42" s="43"/>
      <c r="AI42" s="43"/>
      <c r="AJ42" s="43"/>
      <c r="AK42" s="45"/>
    </row>
    <row r="43" spans="1:37" ht="15.5" x14ac:dyDescent="0.35">
      <c r="A43" s="58"/>
      <c r="B43" s="352"/>
      <c r="C43" s="352"/>
      <c r="D43" s="58"/>
      <c r="E43" s="352"/>
      <c r="F43" s="352"/>
      <c r="G43" s="58"/>
      <c r="H43" s="352"/>
      <c r="I43" s="352"/>
      <c r="J43" s="58"/>
      <c r="K43" s="349"/>
      <c r="L43" s="349"/>
      <c r="M43" s="120"/>
      <c r="N43" s="120"/>
      <c r="AE43" s="317">
        <v>41114</v>
      </c>
      <c r="AF43" s="317"/>
      <c r="AG43" s="317"/>
      <c r="AH43" s="317"/>
      <c r="AI43" s="317"/>
      <c r="AJ43" s="338"/>
      <c r="AK43" s="338"/>
    </row>
    <row r="44" spans="1:37" ht="15.5" x14ac:dyDescent="0.35">
      <c r="A44" s="58"/>
      <c r="B44" s="347"/>
      <c r="C44" s="347"/>
      <c r="D44" s="58"/>
      <c r="E44" s="347"/>
      <c r="F44" s="347"/>
      <c r="G44" s="58"/>
      <c r="H44" s="348"/>
      <c r="I44" s="348"/>
      <c r="J44" s="58"/>
      <c r="K44" s="349"/>
      <c r="L44" s="349"/>
      <c r="M44" s="120"/>
      <c r="N44" s="120"/>
      <c r="AE44" s="15" t="s">
        <v>17</v>
      </c>
      <c r="AF44" s="42">
        <v>0.43124999999999997</v>
      </c>
      <c r="AG44" s="43">
        <v>16.5</v>
      </c>
      <c r="AH44" s="43">
        <v>7.39</v>
      </c>
      <c r="AI44" s="43">
        <v>0.98</v>
      </c>
      <c r="AJ44" s="43">
        <v>7.94</v>
      </c>
      <c r="AK44" s="89">
        <v>12</v>
      </c>
    </row>
    <row r="45" spans="1:37" ht="15.5" x14ac:dyDescent="0.35">
      <c r="A45" s="115"/>
      <c r="B45" s="350"/>
      <c r="C45" s="350"/>
      <c r="D45" s="115"/>
      <c r="E45" s="350"/>
      <c r="F45" s="350"/>
      <c r="G45" s="115"/>
      <c r="H45" s="350"/>
      <c r="I45" s="350"/>
      <c r="J45" s="115"/>
      <c r="K45" s="349"/>
      <c r="L45" s="349"/>
      <c r="M45" s="120"/>
      <c r="N45" s="120"/>
      <c r="AE45" s="15" t="s">
        <v>22</v>
      </c>
      <c r="AF45" s="42">
        <v>0.43958333333333338</v>
      </c>
      <c r="AG45" s="43">
        <v>15.4</v>
      </c>
      <c r="AH45" s="43">
        <v>7.95</v>
      </c>
      <c r="AI45" s="43">
        <v>0.84</v>
      </c>
      <c r="AJ45" s="43">
        <v>10.14</v>
      </c>
      <c r="AK45" s="89">
        <v>80</v>
      </c>
    </row>
    <row r="46" spans="1:37" x14ac:dyDescent="0.35">
      <c r="A46" s="116"/>
      <c r="B46" s="116"/>
      <c r="C46" s="117"/>
      <c r="D46" s="116"/>
      <c r="E46" s="116"/>
      <c r="F46" s="117"/>
      <c r="G46" s="116"/>
      <c r="H46" s="116"/>
      <c r="I46" s="117"/>
      <c r="J46" s="116"/>
      <c r="K46" s="116"/>
      <c r="L46" s="117"/>
      <c r="M46" s="117"/>
      <c r="N46" s="117"/>
      <c r="AE46" s="15" t="s">
        <v>28</v>
      </c>
      <c r="AF46" s="42">
        <v>0.45208333333333334</v>
      </c>
      <c r="AG46" s="43">
        <v>17.8</v>
      </c>
      <c r="AH46" s="43">
        <v>7.98</v>
      </c>
      <c r="AI46" s="43">
        <v>0.86</v>
      </c>
      <c r="AJ46" s="43">
        <v>8.58</v>
      </c>
      <c r="AK46" s="89">
        <v>80</v>
      </c>
    </row>
    <row r="47" spans="1:37" ht="15.5" x14ac:dyDescent="0.35">
      <c r="A47" s="118"/>
      <c r="B47" s="118"/>
      <c r="C47" s="118"/>
      <c r="D47" s="118"/>
      <c r="E47" s="118"/>
      <c r="F47" s="59"/>
      <c r="G47" s="118"/>
      <c r="H47" s="118"/>
      <c r="I47" s="59"/>
      <c r="J47" s="118"/>
      <c r="K47" s="118"/>
      <c r="L47" s="59"/>
      <c r="M47" s="59"/>
      <c r="N47" s="59"/>
      <c r="AE47" s="15" t="s">
        <v>30</v>
      </c>
      <c r="AF47" s="42">
        <v>0.44791666666666669</v>
      </c>
      <c r="AG47" s="43">
        <v>18.3</v>
      </c>
      <c r="AH47" s="43">
        <v>8.17</v>
      </c>
      <c r="AI47" s="43">
        <v>0.93</v>
      </c>
      <c r="AJ47" s="43">
        <v>8.51</v>
      </c>
      <c r="AK47" s="89">
        <v>148</v>
      </c>
    </row>
    <row r="48" spans="1:37" ht="15.5" x14ac:dyDescent="0.3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AE48" s="317">
        <v>41148</v>
      </c>
      <c r="AF48" s="317"/>
      <c r="AG48" s="317"/>
      <c r="AH48" s="317"/>
      <c r="AI48" s="317"/>
      <c r="AJ48" s="317"/>
      <c r="AK48" s="317"/>
    </row>
    <row r="49" spans="1:37" ht="15.5" x14ac:dyDescent="0.35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AE49" s="15" t="s">
        <v>17</v>
      </c>
      <c r="AF49" s="42">
        <v>6.9444444444444434E-2</v>
      </c>
      <c r="AG49" s="43">
        <v>17.899999999999999</v>
      </c>
      <c r="AH49" s="43">
        <v>8.61</v>
      </c>
      <c r="AI49" s="43">
        <v>0.89</v>
      </c>
      <c r="AJ49" s="43">
        <v>8.4600000000000009</v>
      </c>
      <c r="AK49" s="89">
        <v>1</v>
      </c>
    </row>
    <row r="50" spans="1:37" ht="15.5" x14ac:dyDescent="0.35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AE50" s="15" t="s">
        <v>22</v>
      </c>
      <c r="AF50" s="42" t="s">
        <v>120</v>
      </c>
      <c r="AG50" s="26"/>
      <c r="AH50" s="26"/>
      <c r="AI50" s="28"/>
      <c r="AJ50" s="28"/>
      <c r="AK50" s="89"/>
    </row>
    <row r="51" spans="1:37" ht="15.5" x14ac:dyDescent="0.35">
      <c r="A51" s="118"/>
      <c r="B51" s="59"/>
      <c r="C51" s="59"/>
      <c r="D51" s="118"/>
      <c r="E51" s="59"/>
      <c r="F51" s="59"/>
      <c r="G51" s="118"/>
      <c r="H51" s="59"/>
      <c r="I51" s="59"/>
      <c r="J51" s="118"/>
      <c r="K51" s="59"/>
      <c r="L51" s="59"/>
      <c r="M51" s="59"/>
      <c r="N51" s="59"/>
      <c r="AE51" s="15" t="s">
        <v>28</v>
      </c>
      <c r="AF51" s="42" t="s">
        <v>120</v>
      </c>
      <c r="AG51" s="26"/>
      <c r="AH51" s="26"/>
      <c r="AI51" s="28"/>
      <c r="AJ51" s="28"/>
      <c r="AK51" s="89"/>
    </row>
    <row r="52" spans="1:37" ht="15.5" x14ac:dyDescent="0.35">
      <c r="A52" s="118"/>
      <c r="B52" s="59"/>
      <c r="C52" s="59"/>
      <c r="D52" s="118"/>
      <c r="E52" s="59"/>
      <c r="F52" s="59"/>
      <c r="G52" s="118"/>
      <c r="H52" s="59"/>
      <c r="I52" s="59"/>
      <c r="J52" s="118"/>
      <c r="K52" s="59"/>
      <c r="L52" s="59"/>
      <c r="M52" s="59"/>
      <c r="N52" s="59"/>
      <c r="AE52" s="15" t="s">
        <v>30</v>
      </c>
      <c r="AF52" s="42" t="s">
        <v>120</v>
      </c>
      <c r="AG52" s="26"/>
      <c r="AH52" s="26"/>
      <c r="AI52" s="28"/>
      <c r="AJ52" s="28"/>
      <c r="AK52" s="89"/>
    </row>
    <row r="53" spans="1:37" x14ac:dyDescent="0.35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AE53" s="317">
        <v>41177</v>
      </c>
      <c r="AF53" s="317"/>
      <c r="AG53" s="317"/>
      <c r="AH53" s="317"/>
      <c r="AI53" s="317"/>
      <c r="AJ53" s="317"/>
      <c r="AK53" s="318"/>
    </row>
    <row r="54" spans="1:37" x14ac:dyDescent="0.35">
      <c r="A54" s="58"/>
      <c r="B54" s="114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AE54" s="15" t="s">
        <v>17</v>
      </c>
      <c r="AF54" s="42" t="s">
        <v>121</v>
      </c>
      <c r="AG54" s="43">
        <v>11.6</v>
      </c>
      <c r="AH54" s="43">
        <v>8.26</v>
      </c>
      <c r="AI54" s="43">
        <v>0.9</v>
      </c>
      <c r="AJ54" s="90">
        <v>9.5299999999999994</v>
      </c>
      <c r="AK54" s="45">
        <v>5</v>
      </c>
    </row>
    <row r="55" spans="1:37" x14ac:dyDescent="0.35">
      <c r="A55" s="35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121"/>
      <c r="N55" s="121"/>
      <c r="AE55" s="15" t="s">
        <v>22</v>
      </c>
      <c r="AF55" s="42">
        <v>6.25E-2</v>
      </c>
      <c r="AG55" s="43">
        <v>12</v>
      </c>
      <c r="AH55" s="43">
        <v>7.96</v>
      </c>
      <c r="AI55" s="43">
        <v>0.83</v>
      </c>
      <c r="AJ55" s="90">
        <v>8.98</v>
      </c>
      <c r="AK55" s="45">
        <v>2</v>
      </c>
    </row>
    <row r="56" spans="1:37" ht="15.5" x14ac:dyDescent="0.35">
      <c r="A56" s="58"/>
      <c r="B56" s="352"/>
      <c r="C56" s="352"/>
      <c r="D56" s="58"/>
      <c r="E56" s="352"/>
      <c r="F56" s="352"/>
      <c r="G56" s="58"/>
      <c r="H56" s="352"/>
      <c r="I56" s="352"/>
      <c r="J56" s="58"/>
      <c r="K56" s="349"/>
      <c r="L56" s="349"/>
      <c r="M56" s="120"/>
      <c r="N56" s="120"/>
      <c r="AE56" s="15" t="s">
        <v>28</v>
      </c>
      <c r="AF56" s="42">
        <v>7.2222222222222229E-2</v>
      </c>
      <c r="AG56" s="43">
        <v>12.6</v>
      </c>
      <c r="AH56" s="43">
        <v>7.94</v>
      </c>
      <c r="AI56" s="43">
        <v>0.82</v>
      </c>
      <c r="AJ56" s="90">
        <v>7.29</v>
      </c>
      <c r="AK56" s="45">
        <v>160</v>
      </c>
    </row>
    <row r="57" spans="1:37" ht="15.5" x14ac:dyDescent="0.35">
      <c r="A57" s="58"/>
      <c r="B57" s="347"/>
      <c r="C57" s="347"/>
      <c r="D57" s="58"/>
      <c r="E57" s="347"/>
      <c r="F57" s="347"/>
      <c r="G57" s="58"/>
      <c r="H57" s="348"/>
      <c r="I57" s="348"/>
      <c r="J57" s="58"/>
      <c r="K57" s="349"/>
      <c r="L57" s="349"/>
      <c r="M57" s="120"/>
      <c r="N57" s="120"/>
      <c r="AE57" s="15" t="s">
        <v>30</v>
      </c>
      <c r="AF57" s="42">
        <v>7.013888888888889E-2</v>
      </c>
      <c r="AG57" s="43">
        <v>12.2</v>
      </c>
      <c r="AH57" s="43">
        <v>8</v>
      </c>
      <c r="AI57" s="43">
        <v>0.61599999999999999</v>
      </c>
      <c r="AJ57" s="90">
        <v>7.47</v>
      </c>
      <c r="AK57" s="45">
        <v>22</v>
      </c>
    </row>
    <row r="58" spans="1:37" ht="13.5" customHeight="1" x14ac:dyDescent="0.35">
      <c r="A58" s="115"/>
      <c r="B58" s="350"/>
      <c r="C58" s="350"/>
      <c r="D58" s="115"/>
      <c r="E58" s="350"/>
      <c r="F58" s="350"/>
      <c r="G58" s="115"/>
      <c r="H58" s="350"/>
      <c r="I58" s="350"/>
      <c r="J58" s="115"/>
      <c r="K58" s="349"/>
      <c r="L58" s="349"/>
      <c r="M58" s="120"/>
      <c r="N58" s="120"/>
      <c r="AE58" s="317">
        <v>41204</v>
      </c>
      <c r="AF58" s="317"/>
      <c r="AG58" s="317"/>
      <c r="AH58" s="317"/>
      <c r="AI58" s="317"/>
      <c r="AJ58" s="317"/>
      <c r="AK58" s="338"/>
    </row>
    <row r="59" spans="1:37" x14ac:dyDescent="0.35">
      <c r="A59" s="116"/>
      <c r="B59" s="116"/>
      <c r="C59" s="117"/>
      <c r="D59" s="116"/>
      <c r="E59" s="116"/>
      <c r="F59" s="117"/>
      <c r="G59" s="116"/>
      <c r="H59" s="116"/>
      <c r="I59" s="117"/>
      <c r="J59" s="116"/>
      <c r="K59" s="116"/>
      <c r="L59" s="117"/>
      <c r="M59" s="117"/>
      <c r="N59" s="117"/>
      <c r="AE59" s="15" t="s">
        <v>17</v>
      </c>
      <c r="AF59" s="42">
        <v>5.0694444444444452E-2</v>
      </c>
      <c r="AG59" s="43">
        <v>7.3</v>
      </c>
      <c r="AH59" s="43">
        <v>8.56</v>
      </c>
      <c r="AI59" s="43">
        <v>0.86</v>
      </c>
      <c r="AJ59" s="43">
        <v>9.99</v>
      </c>
      <c r="AK59" s="48">
        <v>56</v>
      </c>
    </row>
    <row r="60" spans="1:37" ht="15.5" x14ac:dyDescent="0.35">
      <c r="A60" s="118"/>
      <c r="B60" s="118"/>
      <c r="C60" s="118"/>
      <c r="D60" s="118"/>
      <c r="E60" s="118"/>
      <c r="F60" s="59"/>
      <c r="G60" s="118"/>
      <c r="H60" s="118"/>
      <c r="I60" s="59"/>
      <c r="J60" s="118"/>
      <c r="K60" s="118"/>
      <c r="L60" s="59"/>
      <c r="M60" s="59"/>
      <c r="N60" s="59"/>
      <c r="AE60" s="15" t="s">
        <v>22</v>
      </c>
      <c r="AF60" s="42">
        <v>5.7638888888888885E-2</v>
      </c>
      <c r="AG60" s="43">
        <v>9.4</v>
      </c>
      <c r="AH60" s="43">
        <v>8.32</v>
      </c>
      <c r="AI60" s="43">
        <v>0.82</v>
      </c>
      <c r="AJ60" s="43">
        <v>9.07</v>
      </c>
      <c r="AK60" s="48">
        <v>1</v>
      </c>
    </row>
    <row r="61" spans="1:37" ht="15.5" x14ac:dyDescent="0.3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AE61" s="15" t="s">
        <v>28</v>
      </c>
      <c r="AF61" s="42">
        <v>6.6666666666666666E-2</v>
      </c>
      <c r="AG61" s="43">
        <v>10.199999999999999</v>
      </c>
      <c r="AH61" s="43">
        <v>8.1999999999999993</v>
      </c>
      <c r="AI61" s="43">
        <v>0.73</v>
      </c>
      <c r="AJ61" s="43">
        <v>8.08</v>
      </c>
      <c r="AK61" s="48">
        <v>11</v>
      </c>
    </row>
    <row r="62" spans="1:37" ht="15.5" x14ac:dyDescent="0.3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AE62" s="15" t="s">
        <v>30</v>
      </c>
      <c r="AF62" s="42">
        <v>6.458333333333334E-2</v>
      </c>
      <c r="AG62" s="43">
        <v>11.4</v>
      </c>
      <c r="AH62" s="43">
        <v>8.31</v>
      </c>
      <c r="AI62" s="43">
        <v>0.84</v>
      </c>
      <c r="AJ62" s="43">
        <v>8.57</v>
      </c>
      <c r="AK62" s="48">
        <v>4</v>
      </c>
    </row>
    <row r="63" spans="1:37" ht="15.5" x14ac:dyDescent="0.3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AE63" s="317">
        <v>41241</v>
      </c>
      <c r="AF63" s="317"/>
      <c r="AG63" s="317"/>
      <c r="AH63" s="317"/>
      <c r="AI63" s="317"/>
      <c r="AJ63" s="317"/>
      <c r="AK63" s="317"/>
    </row>
    <row r="64" spans="1:37" ht="15.5" x14ac:dyDescent="0.35">
      <c r="A64" s="118"/>
      <c r="B64" s="59"/>
      <c r="C64" s="59"/>
      <c r="D64" s="118"/>
      <c r="E64" s="59"/>
      <c r="F64" s="59"/>
      <c r="G64" s="118"/>
      <c r="H64" s="59"/>
      <c r="I64" s="59"/>
      <c r="J64" s="118"/>
      <c r="K64" s="59"/>
      <c r="L64" s="59"/>
      <c r="M64" s="59"/>
      <c r="N64" s="59"/>
      <c r="AE64" s="15" t="s">
        <v>17</v>
      </c>
      <c r="AF64" s="42">
        <v>5.9027777777777783E-2</v>
      </c>
      <c r="AG64" s="43">
        <v>2.2999999999999998</v>
      </c>
      <c r="AH64" s="43">
        <v>8.48</v>
      </c>
      <c r="AI64" s="43">
        <v>0.82599999999999996</v>
      </c>
      <c r="AJ64" s="43">
        <v>11.1</v>
      </c>
      <c r="AK64" s="89">
        <v>12</v>
      </c>
    </row>
    <row r="65" spans="1:40" ht="15.5" x14ac:dyDescent="0.35">
      <c r="A65" s="118"/>
      <c r="B65" s="59"/>
      <c r="C65" s="59"/>
      <c r="D65" s="118"/>
      <c r="E65" s="59"/>
      <c r="F65" s="59"/>
      <c r="G65" s="118"/>
      <c r="H65" s="59"/>
      <c r="I65" s="59"/>
      <c r="J65" s="118"/>
      <c r="K65" s="59"/>
      <c r="L65" s="59"/>
      <c r="M65" s="59"/>
      <c r="N65" s="59"/>
      <c r="AE65" s="15" t="s">
        <v>22</v>
      </c>
      <c r="AF65" s="42">
        <v>6.5972222222222224E-2</v>
      </c>
      <c r="AG65" s="43">
        <v>1.8</v>
      </c>
      <c r="AH65" s="43">
        <v>8.24</v>
      </c>
      <c r="AI65" s="43">
        <v>0.20300000000000001</v>
      </c>
      <c r="AJ65" s="43">
        <v>10.62</v>
      </c>
      <c r="AK65" s="89">
        <v>1</v>
      </c>
    </row>
    <row r="66" spans="1:40" x14ac:dyDescent="0.3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AE66" s="15" t="s">
        <v>28</v>
      </c>
      <c r="AF66" s="42">
        <v>7.4999999999999997E-2</v>
      </c>
      <c r="AG66" s="43">
        <v>0.1</v>
      </c>
      <c r="AH66" s="43">
        <v>8.02</v>
      </c>
      <c r="AI66" s="43">
        <v>0.79600000000000004</v>
      </c>
      <c r="AJ66" s="43">
        <v>10.23</v>
      </c>
      <c r="AK66" s="89">
        <v>8</v>
      </c>
    </row>
    <row r="67" spans="1:40" x14ac:dyDescent="0.35">
      <c r="A67" s="58"/>
      <c r="B67" s="114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AE67" s="15" t="s">
        <v>30</v>
      </c>
      <c r="AF67" s="42">
        <v>7.2222222222222229E-2</v>
      </c>
      <c r="AG67" s="43">
        <v>0.4</v>
      </c>
      <c r="AH67" s="43">
        <v>8.2100000000000009</v>
      </c>
      <c r="AI67" s="43">
        <v>0.80900000000000005</v>
      </c>
      <c r="AJ67" s="43">
        <v>10.74</v>
      </c>
      <c r="AK67" s="89">
        <v>10</v>
      </c>
    </row>
    <row r="68" spans="1:40" x14ac:dyDescent="0.35">
      <c r="A68" s="35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121"/>
      <c r="N68" s="121"/>
      <c r="AE68" s="317">
        <v>41255</v>
      </c>
      <c r="AF68" s="317"/>
      <c r="AG68" s="317"/>
      <c r="AH68" s="317"/>
      <c r="AI68" s="317"/>
      <c r="AJ68" s="317"/>
      <c r="AK68" s="317"/>
    </row>
    <row r="69" spans="1:40" ht="15.5" x14ac:dyDescent="0.35">
      <c r="A69" s="58"/>
      <c r="B69" s="352"/>
      <c r="C69" s="352"/>
      <c r="D69" s="58"/>
      <c r="E69" s="352"/>
      <c r="F69" s="352"/>
      <c r="G69" s="58"/>
      <c r="H69" s="352"/>
      <c r="I69" s="352"/>
      <c r="J69" s="58"/>
      <c r="K69" s="349"/>
      <c r="L69" s="349"/>
      <c r="M69" s="120"/>
      <c r="N69" s="120"/>
      <c r="AE69" s="15" t="s">
        <v>17</v>
      </c>
      <c r="AF69" s="91">
        <v>6.5277777777777782E-2</v>
      </c>
      <c r="AG69" s="44">
        <v>0.3</v>
      </c>
      <c r="AH69" s="44">
        <v>8.61</v>
      </c>
      <c r="AI69" s="44">
        <v>0.21099999999999999</v>
      </c>
      <c r="AJ69" s="44">
        <v>11.56</v>
      </c>
      <c r="AK69" s="89">
        <v>1</v>
      </c>
    </row>
    <row r="70" spans="1:40" ht="15.5" x14ac:dyDescent="0.35">
      <c r="A70" s="58"/>
      <c r="B70" s="347"/>
      <c r="C70" s="347"/>
      <c r="D70" s="58"/>
      <c r="E70" s="347"/>
      <c r="F70" s="347"/>
      <c r="G70" s="58"/>
      <c r="H70" s="348"/>
      <c r="I70" s="348"/>
      <c r="J70" s="58"/>
      <c r="K70" s="349"/>
      <c r="L70" s="349"/>
      <c r="M70" s="120"/>
      <c r="N70" s="120"/>
      <c r="AE70" s="15" t="s">
        <v>22</v>
      </c>
      <c r="AF70" s="91">
        <v>5.6250000000000001E-2</v>
      </c>
      <c r="AG70" s="44">
        <v>1.4</v>
      </c>
      <c r="AH70" s="44">
        <v>7.75</v>
      </c>
      <c r="AI70" s="44">
        <v>0.81899999999999995</v>
      </c>
      <c r="AJ70" s="44">
        <v>10.91</v>
      </c>
      <c r="AK70" s="89">
        <v>1</v>
      </c>
    </row>
    <row r="71" spans="1:40" ht="15.5" x14ac:dyDescent="0.35">
      <c r="A71" s="115"/>
      <c r="B71" s="350"/>
      <c r="C71" s="350"/>
      <c r="D71" s="115"/>
      <c r="E71" s="350"/>
      <c r="F71" s="350"/>
      <c r="G71" s="115"/>
      <c r="H71" s="350"/>
      <c r="I71" s="350"/>
      <c r="J71" s="115"/>
      <c r="K71" s="349"/>
      <c r="L71" s="349"/>
      <c r="M71" s="120"/>
      <c r="N71" s="120"/>
      <c r="AE71" s="15" t="s">
        <v>28</v>
      </c>
      <c r="AF71" s="112">
        <v>4.5138888888888888E-2</v>
      </c>
      <c r="AG71" s="44">
        <v>0.1</v>
      </c>
      <c r="AH71" s="44">
        <v>7.75</v>
      </c>
      <c r="AI71" s="44">
        <v>0.82299999999999995</v>
      </c>
      <c r="AJ71" s="44">
        <v>10.34</v>
      </c>
      <c r="AK71" s="89">
        <v>6</v>
      </c>
    </row>
    <row r="72" spans="1:40" x14ac:dyDescent="0.35">
      <c r="A72" s="116"/>
      <c r="B72" s="116"/>
      <c r="C72" s="117"/>
      <c r="D72" s="116"/>
      <c r="E72" s="116"/>
      <c r="F72" s="117"/>
      <c r="G72" s="116"/>
      <c r="H72" s="116"/>
      <c r="I72" s="117"/>
      <c r="J72" s="116"/>
      <c r="K72" s="116"/>
      <c r="L72" s="117"/>
      <c r="M72" s="117"/>
      <c r="N72" s="117"/>
      <c r="AE72" s="15" t="s">
        <v>30</v>
      </c>
      <c r="AF72" s="91">
        <v>4.1666666666666664E-2</v>
      </c>
      <c r="AG72" s="44">
        <v>0.4</v>
      </c>
      <c r="AH72" s="44">
        <v>8.11</v>
      </c>
      <c r="AI72" s="44">
        <v>0.81799999999999995</v>
      </c>
      <c r="AJ72" s="44">
        <v>11.9</v>
      </c>
      <c r="AK72" s="89">
        <v>1</v>
      </c>
    </row>
    <row r="73" spans="1:40" ht="15.5" x14ac:dyDescent="0.35">
      <c r="A73" s="118"/>
      <c r="B73" s="118"/>
      <c r="C73" s="118"/>
      <c r="D73" s="118"/>
      <c r="E73" s="118"/>
      <c r="F73" s="59"/>
      <c r="G73" s="118"/>
      <c r="H73" s="118"/>
      <c r="I73" s="59"/>
      <c r="J73" s="118"/>
      <c r="K73" s="118"/>
      <c r="L73" s="59"/>
      <c r="M73" s="59"/>
      <c r="N73" s="59"/>
      <c r="AF73" s="91"/>
    </row>
    <row r="74" spans="1:40" ht="15.5" x14ac:dyDescent="0.3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</row>
    <row r="75" spans="1:40" ht="15.5" x14ac:dyDescent="0.3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AE75" s="336" t="s">
        <v>77</v>
      </c>
      <c r="AF75" s="336"/>
      <c r="AG75" s="336"/>
      <c r="AH75" s="336"/>
      <c r="AI75" s="336"/>
      <c r="AJ75" s="336"/>
      <c r="AK75" s="336"/>
      <c r="AL75" s="336"/>
      <c r="AM75" s="336"/>
      <c r="AN75" s="336"/>
    </row>
    <row r="76" spans="1:40" ht="15.5" x14ac:dyDescent="0.35">
      <c r="A76" s="118"/>
      <c r="B76" s="59"/>
      <c r="C76" s="59"/>
      <c r="D76" s="118"/>
      <c r="E76" s="59"/>
      <c r="F76" s="59"/>
      <c r="G76" s="118"/>
      <c r="H76" s="59"/>
      <c r="I76" s="59"/>
      <c r="J76" s="118"/>
      <c r="K76" s="59"/>
      <c r="L76" s="59"/>
      <c r="M76" s="59"/>
      <c r="N76" s="59"/>
      <c r="AE76" s="356" t="s">
        <v>7</v>
      </c>
      <c r="AF76" s="97">
        <v>2010</v>
      </c>
      <c r="AG76" s="346">
        <v>2011</v>
      </c>
      <c r="AH76" s="346"/>
      <c r="AI76" s="346"/>
      <c r="AJ76" s="346"/>
      <c r="AK76" s="346"/>
      <c r="AL76" s="346"/>
      <c r="AM76" s="346"/>
      <c r="AN76" s="346"/>
    </row>
    <row r="77" spans="1:40" ht="15.5" x14ac:dyDescent="0.35">
      <c r="A77" s="118"/>
      <c r="B77" s="59"/>
      <c r="C77" s="59"/>
      <c r="D77" s="118"/>
      <c r="E77" s="59"/>
      <c r="F77" s="59"/>
      <c r="G77" s="118"/>
      <c r="H77" s="59"/>
      <c r="I77" s="59"/>
      <c r="J77" s="118"/>
      <c r="K77" s="59"/>
      <c r="L77" s="59"/>
      <c r="M77" s="59"/>
      <c r="N77" s="59"/>
      <c r="AE77" s="357"/>
      <c r="AF77" s="98" t="s">
        <v>78</v>
      </c>
      <c r="AG77" s="98" t="s">
        <v>79</v>
      </c>
      <c r="AH77" s="99" t="s">
        <v>80</v>
      </c>
      <c r="AI77" s="99" t="s">
        <v>81</v>
      </c>
      <c r="AJ77" s="99" t="s">
        <v>82</v>
      </c>
      <c r="AK77" s="99" t="s">
        <v>83</v>
      </c>
      <c r="AL77" s="99" t="s">
        <v>84</v>
      </c>
      <c r="AM77" s="99" t="s">
        <v>85</v>
      </c>
      <c r="AN77" s="99" t="s">
        <v>86</v>
      </c>
    </row>
    <row r="78" spans="1:40" x14ac:dyDescent="0.35">
      <c r="AE78" s="28"/>
      <c r="AF78" s="100" t="s">
        <v>87</v>
      </c>
      <c r="AG78" s="100" t="s">
        <v>88</v>
      </c>
      <c r="AH78" s="100" t="s">
        <v>89</v>
      </c>
      <c r="AI78" s="100" t="s">
        <v>89</v>
      </c>
      <c r="AJ78" s="100" t="s">
        <v>89</v>
      </c>
      <c r="AK78" s="100" t="s">
        <v>89</v>
      </c>
      <c r="AL78" s="100" t="s">
        <v>89</v>
      </c>
      <c r="AM78" s="100" t="s">
        <v>89</v>
      </c>
      <c r="AN78" s="100" t="s">
        <v>90</v>
      </c>
    </row>
    <row r="79" spans="1:40" x14ac:dyDescent="0.35">
      <c r="AE79" s="101" t="s">
        <v>91</v>
      </c>
      <c r="AF79" s="102"/>
      <c r="AG79" s="28"/>
      <c r="AH79" s="103">
        <v>14.316421489448254</v>
      </c>
      <c r="AI79" s="103">
        <v>1.5595830465537215</v>
      </c>
      <c r="AJ79" s="103">
        <v>6.31932491835828</v>
      </c>
      <c r="AK79" s="103">
        <v>5.0491176306749272</v>
      </c>
      <c r="AL79" s="103">
        <v>5.9183706659697988</v>
      </c>
      <c r="AM79" s="103">
        <v>1.5955343603388272</v>
      </c>
      <c r="AN79" s="103">
        <v>5.7371487737596247</v>
      </c>
    </row>
    <row r="80" spans="1:40" x14ac:dyDescent="0.35">
      <c r="AE80" s="101" t="s">
        <v>17</v>
      </c>
      <c r="AF80" s="104">
        <v>10.415007356230324</v>
      </c>
      <c r="AG80" s="104">
        <v>6.1357359213452263</v>
      </c>
      <c r="AH80" s="81"/>
      <c r="AI80" s="28"/>
      <c r="AJ80" s="28"/>
      <c r="AK80" s="28"/>
      <c r="AL80" s="44"/>
      <c r="AM80" s="28"/>
      <c r="AN80" s="105">
        <v>14.920957777880869</v>
      </c>
    </row>
    <row r="81" spans="31:40" x14ac:dyDescent="0.35">
      <c r="AE81" s="101" t="s">
        <v>22</v>
      </c>
      <c r="AF81" s="104">
        <v>12.872734712745173</v>
      </c>
      <c r="AG81" s="104">
        <v>4.3983385639622687</v>
      </c>
      <c r="AH81" s="81"/>
      <c r="AI81" s="28"/>
      <c r="AJ81" s="28"/>
      <c r="AK81" s="28"/>
      <c r="AL81" s="44"/>
      <c r="AM81" s="28"/>
      <c r="AN81" s="105">
        <v>8.9793309645192245</v>
      </c>
    </row>
    <row r="82" spans="31:40" x14ac:dyDescent="0.35">
      <c r="AE82" s="101" t="s">
        <v>28</v>
      </c>
      <c r="AF82" s="104">
        <v>15.63778621990787</v>
      </c>
      <c r="AG82" s="104">
        <v>4.6479811698183378</v>
      </c>
      <c r="AH82" s="81"/>
      <c r="AI82" s="28"/>
      <c r="AJ82" s="28"/>
      <c r="AK82" s="28"/>
      <c r="AL82" s="44"/>
      <c r="AM82" s="28"/>
      <c r="AN82" s="105">
        <v>3.3666158403052355</v>
      </c>
    </row>
    <row r="83" spans="31:40" x14ac:dyDescent="0.35">
      <c r="AE83" s="101" t="s">
        <v>30</v>
      </c>
      <c r="AF83" s="104">
        <v>11.190072410860243</v>
      </c>
      <c r="AG83" s="104">
        <v>2.8410048605131966</v>
      </c>
      <c r="AH83" s="28"/>
      <c r="AI83" s="28"/>
      <c r="AJ83" s="28"/>
      <c r="AK83" s="28"/>
      <c r="AL83" s="44"/>
      <c r="AM83" s="28"/>
      <c r="AN83" s="105">
        <v>2.401873910352005</v>
      </c>
    </row>
    <row r="84" spans="31:40" ht="15.5" x14ac:dyDescent="0.35">
      <c r="AG84" s="355">
        <v>2012</v>
      </c>
      <c r="AH84" s="355"/>
      <c r="AI84" s="355"/>
      <c r="AJ84" s="355"/>
      <c r="AK84" s="355"/>
      <c r="AL84" s="355"/>
      <c r="AM84" s="355"/>
      <c r="AN84" s="355"/>
    </row>
    <row r="85" spans="31:40" x14ac:dyDescent="0.35">
      <c r="AE85" s="101" t="s">
        <v>91</v>
      </c>
      <c r="AG85" s="124">
        <f>GEOMEAN(AK14:AK17,AK19:AK22,AK24:AK27,AK29:AK32,AK34:AK37,AK39:AK41,AK44:AK47,AK49,AK54:AK57,AK59:AK62,AK64:AK67,AK69:AK72)</f>
        <v>4.7116089250979813</v>
      </c>
      <c r="AH85" s="123">
        <f>GEOMEAN(AK14:AK17,AK19:AK22)</f>
        <v>2.8647328669885233</v>
      </c>
      <c r="AI85" s="123">
        <f>GEOMEAN(AK24:AK27,AK29:AK32)</f>
        <v>1</v>
      </c>
      <c r="AJ85" s="123">
        <f>GEOMEAN(AK34:AK37,AK39:AK41)</f>
        <v>10.710064283715054</v>
      </c>
      <c r="AK85" s="123">
        <f>GEOMEAN(AK44:AK47,AK49)</f>
        <v>25.770603383671403</v>
      </c>
      <c r="AL85" s="123">
        <f>GEOMEAN(AK54:AK57,AK59:AK62)</f>
        <v>9.8236509042243085</v>
      </c>
      <c r="AM85" s="123">
        <f>GEOMEAN(AK64:AK67,AK69:AK72)</f>
        <v>2.951568117016059</v>
      </c>
      <c r="AN85" s="123">
        <f>GEOMEAN(AK34:AK37,AK39:AK41,AK44:AK47,AK49,AK54:AK57,AK59:AK62)</f>
        <v>12.885982649915995</v>
      </c>
    </row>
    <row r="86" spans="31:40" x14ac:dyDescent="0.35">
      <c r="AE86" s="101" t="s">
        <v>17</v>
      </c>
      <c r="AG86" s="124">
        <f>GEOMEAN(AK14,AK19,AK24,AK29,AK34,AK39,AK44,AK49,AK54,AK59,AK64,AK69)</f>
        <v>3.4936376937422722</v>
      </c>
      <c r="AH86" s="28"/>
      <c r="AI86" s="28"/>
      <c r="AJ86" s="28"/>
      <c r="AK86" s="28"/>
      <c r="AL86" s="28"/>
      <c r="AM86" s="28"/>
      <c r="AN86" s="124">
        <f>GEOMEAN(AK35,AK40,AK45,AK55,AK60,AK65)</f>
        <v>6.4258232638514645</v>
      </c>
    </row>
    <row r="87" spans="31:40" x14ac:dyDescent="0.35">
      <c r="AE87" s="101" t="s">
        <v>22</v>
      </c>
      <c r="AG87" s="124">
        <f>GEOMEAN(AK15,AK20,AK25,AK30,AK35,AK40,AK45,AK55,AK60,AK65,AK70)</f>
        <v>3.9644118476832642</v>
      </c>
      <c r="AH87" s="28"/>
      <c r="AI87" s="28"/>
      <c r="AJ87" s="28"/>
      <c r="AK87" s="28"/>
      <c r="AL87" s="28"/>
      <c r="AM87" s="28"/>
      <c r="AN87" s="124">
        <f>GEOMEAN(AK35,AK40,AK45,AK55,AK60)</f>
        <v>9.3221166234117376</v>
      </c>
    </row>
    <row r="88" spans="31:40" x14ac:dyDescent="0.35">
      <c r="AE88" s="101" t="s">
        <v>28</v>
      </c>
      <c r="AG88" s="124">
        <f>GEOMEAN(AK16,AK21,AK26,AK31,AK36,AK41,AK46,AK56,AK61,AK66,AK71)</f>
        <v>10.220880027996158</v>
      </c>
      <c r="AH88" s="28"/>
      <c r="AI88" s="28"/>
      <c r="AJ88" s="28"/>
      <c r="AK88" s="28"/>
      <c r="AL88" s="28"/>
      <c r="AM88" s="28"/>
      <c r="AN88" s="124">
        <f>GEOMEAN(AK36,AK41,AK46,AK56,AK61)</f>
        <v>31.606043582343453</v>
      </c>
    </row>
    <row r="89" spans="31:40" x14ac:dyDescent="0.35">
      <c r="AE89" s="101" t="s">
        <v>30</v>
      </c>
      <c r="AG89" s="124">
        <f>GEOMEAN(AK17,AK22,AK27,AK32,AK37,AK47,AK57,AK62,AK67,AK72)</f>
        <v>3.4799855315585813</v>
      </c>
      <c r="AH89" s="28"/>
      <c r="AI89" s="28"/>
      <c r="AJ89" s="28"/>
      <c r="AK89" s="28"/>
      <c r="AL89" s="28"/>
      <c r="AM89" s="28"/>
      <c r="AN89" s="124">
        <f>GEOMEAN(AK37,AK47,AK57,AK62)</f>
        <v>12.704090995213161</v>
      </c>
    </row>
  </sheetData>
  <mergeCells count="124">
    <mergeCell ref="BB2:BH2"/>
    <mergeCell ref="AG84:AN84"/>
    <mergeCell ref="AE76:AE77"/>
    <mergeCell ref="AZ4:AZ7"/>
    <mergeCell ref="AZ8:AZ11"/>
    <mergeCell ref="AZ12:AZ15"/>
    <mergeCell ref="AZ16:AZ19"/>
    <mergeCell ref="M3:N3"/>
    <mergeCell ref="B2:C2"/>
    <mergeCell ref="B5:C5"/>
    <mergeCell ref="E5:F5"/>
    <mergeCell ref="H5:I5"/>
    <mergeCell ref="K5:L5"/>
    <mergeCell ref="B6:C6"/>
    <mergeCell ref="E6:F6"/>
    <mergeCell ref="H6:I6"/>
    <mergeCell ref="K6:L6"/>
    <mergeCell ref="A3:C3"/>
    <mergeCell ref="D3:F3"/>
    <mergeCell ref="G3:I3"/>
    <mergeCell ref="J3:L3"/>
    <mergeCell ref="B4:C4"/>
    <mergeCell ref="E4:F4"/>
    <mergeCell ref="H4:I4"/>
    <mergeCell ref="K4:L4"/>
    <mergeCell ref="B18:C18"/>
    <mergeCell ref="E18:F18"/>
    <mergeCell ref="H18:I18"/>
    <mergeCell ref="K18:L18"/>
    <mergeCell ref="B19:C19"/>
    <mergeCell ref="E19:F19"/>
    <mergeCell ref="H19:I19"/>
    <mergeCell ref="K19:L19"/>
    <mergeCell ref="A16:C16"/>
    <mergeCell ref="D16:F16"/>
    <mergeCell ref="G16:I16"/>
    <mergeCell ref="J16:L16"/>
    <mergeCell ref="B17:C17"/>
    <mergeCell ref="E17:F17"/>
    <mergeCell ref="H17:I17"/>
    <mergeCell ref="K17:L17"/>
    <mergeCell ref="B31:C31"/>
    <mergeCell ref="E31:F31"/>
    <mergeCell ref="H31:I31"/>
    <mergeCell ref="K31:L31"/>
    <mergeCell ref="B32:C32"/>
    <mergeCell ref="E32:F32"/>
    <mergeCell ref="H32:I32"/>
    <mergeCell ref="K32:L32"/>
    <mergeCell ref="A29:C29"/>
    <mergeCell ref="D29:F29"/>
    <mergeCell ref="G29:I29"/>
    <mergeCell ref="J29:L29"/>
    <mergeCell ref="B30:C30"/>
    <mergeCell ref="E30:F30"/>
    <mergeCell ref="H30:I30"/>
    <mergeCell ref="K30:L30"/>
    <mergeCell ref="B44:C44"/>
    <mergeCell ref="E44:F44"/>
    <mergeCell ref="H44:I44"/>
    <mergeCell ref="K44:L44"/>
    <mergeCell ref="B45:C45"/>
    <mergeCell ref="E45:F45"/>
    <mergeCell ref="H45:I45"/>
    <mergeCell ref="K45:L45"/>
    <mergeCell ref="A42:C42"/>
    <mergeCell ref="D42:F42"/>
    <mergeCell ref="G42:I42"/>
    <mergeCell ref="J42:L42"/>
    <mergeCell ref="B43:C43"/>
    <mergeCell ref="E43:F43"/>
    <mergeCell ref="H43:I43"/>
    <mergeCell ref="K43:L43"/>
    <mergeCell ref="B57:C57"/>
    <mergeCell ref="E57:F57"/>
    <mergeCell ref="H57:I57"/>
    <mergeCell ref="K57:L57"/>
    <mergeCell ref="B58:C58"/>
    <mergeCell ref="E58:F58"/>
    <mergeCell ref="H58:I58"/>
    <mergeCell ref="K58:L58"/>
    <mergeCell ref="A55:C55"/>
    <mergeCell ref="D55:F55"/>
    <mergeCell ref="G55:I55"/>
    <mergeCell ref="J55:L55"/>
    <mergeCell ref="B56:C56"/>
    <mergeCell ref="E56:F56"/>
    <mergeCell ref="H56:I56"/>
    <mergeCell ref="K56:L56"/>
    <mergeCell ref="B70:C70"/>
    <mergeCell ref="E70:F70"/>
    <mergeCell ref="H70:I70"/>
    <mergeCell ref="K70:L70"/>
    <mergeCell ref="B71:C71"/>
    <mergeCell ref="E71:F71"/>
    <mergeCell ref="H71:I71"/>
    <mergeCell ref="K71:L71"/>
    <mergeCell ref="A68:C68"/>
    <mergeCell ref="D68:F68"/>
    <mergeCell ref="G68:I68"/>
    <mergeCell ref="J68:L68"/>
    <mergeCell ref="B69:C69"/>
    <mergeCell ref="E69:F69"/>
    <mergeCell ref="H69:I69"/>
    <mergeCell ref="K69:L69"/>
    <mergeCell ref="AE75:AN75"/>
    <mergeCell ref="AG76:AN76"/>
    <mergeCell ref="AE13:AK13"/>
    <mergeCell ref="AE18:AK18"/>
    <mergeCell ref="AE23:AK23"/>
    <mergeCell ref="AE28:AK28"/>
    <mergeCell ref="AE63:AK63"/>
    <mergeCell ref="AE68:AK68"/>
    <mergeCell ref="AR2:AX2"/>
    <mergeCell ref="AP4:AP7"/>
    <mergeCell ref="AP8:AP11"/>
    <mergeCell ref="AP12:AP15"/>
    <mergeCell ref="AP16:AP19"/>
    <mergeCell ref="AE33:AK33"/>
    <mergeCell ref="AE38:AK38"/>
    <mergeCell ref="AE43:AK43"/>
    <mergeCell ref="AE48:AK48"/>
    <mergeCell ref="AE53:AK53"/>
    <mergeCell ref="AE58:AK58"/>
  </mergeCells>
  <pageMargins left="0.56000000000000005" right="0.56000000000000005" top="0.75" bottom="0.75" header="0.3" footer="0.3"/>
  <pageSetup scale="9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84"/>
  <sheetViews>
    <sheetView topLeftCell="X1" workbookViewId="0">
      <selection activeCell="AE2" sqref="AE2:AK62"/>
    </sheetView>
  </sheetViews>
  <sheetFormatPr defaultRowHeight="14.5" x14ac:dyDescent="0.35"/>
  <cols>
    <col min="1" max="1" width="10" customWidth="1"/>
    <col min="2" max="2" width="6.6328125" customWidth="1"/>
    <col min="3" max="3" width="7.08984375" customWidth="1"/>
    <col min="4" max="4" width="10.453125" customWidth="1"/>
    <col min="5" max="5" width="7.08984375" customWidth="1"/>
    <col min="6" max="6" width="6.36328125" customWidth="1"/>
    <col min="7" max="7" width="11.453125" customWidth="1"/>
    <col min="8" max="8" width="7.36328125" customWidth="1"/>
    <col min="9" max="9" width="7.453125" customWidth="1"/>
    <col min="10" max="10" width="9.90625" customWidth="1"/>
    <col min="11" max="11" width="7" customWidth="1"/>
    <col min="12" max="12" width="6.54296875" customWidth="1"/>
    <col min="13" max="13" width="11.6328125" bestFit="1" customWidth="1"/>
    <col min="16" max="16" width="24.90625" customWidth="1"/>
    <col min="29" max="29" width="5" bestFit="1" customWidth="1"/>
    <col min="31" max="31" width="20.08984375" bestFit="1" customWidth="1"/>
    <col min="33" max="33" width="10.36328125" customWidth="1"/>
    <col min="37" max="37" width="13.36328125" customWidth="1"/>
    <col min="38" max="38" width="19.90625" customWidth="1"/>
    <col min="40" max="40" width="19.453125" bestFit="1" customWidth="1"/>
    <col min="41" max="41" width="25.54296875" bestFit="1" customWidth="1"/>
    <col min="42" max="42" width="6.54296875" bestFit="1" customWidth="1"/>
    <col min="43" max="43" width="7" bestFit="1" customWidth="1"/>
    <col min="44" max="44" width="7.36328125" bestFit="1" customWidth="1"/>
    <col min="45" max="45" width="6.6328125" bestFit="1" customWidth="1"/>
    <col min="46" max="46" width="7.36328125" bestFit="1" customWidth="1"/>
    <col min="47" max="47" width="6.90625" bestFit="1" customWidth="1"/>
    <col min="48" max="48" width="6.36328125" bestFit="1" customWidth="1"/>
    <col min="49" max="50" width="7.08984375" bestFit="1" customWidth="1"/>
    <col min="51" max="51" width="6.54296875" bestFit="1" customWidth="1"/>
    <col min="52" max="53" width="7" bestFit="1" customWidth="1"/>
    <col min="54" max="54" width="5.54296875" bestFit="1" customWidth="1"/>
  </cols>
  <sheetData>
    <row r="1" spans="1:54" ht="15.5" x14ac:dyDescent="0.35">
      <c r="A1" s="359" t="s">
        <v>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P1" s="119" t="s">
        <v>27</v>
      </c>
      <c r="R1" t="s">
        <v>126</v>
      </c>
      <c r="BB1" s="59"/>
    </row>
    <row r="2" spans="1:54" ht="39" x14ac:dyDescent="0.35">
      <c r="A2" s="1" t="s">
        <v>1</v>
      </c>
      <c r="B2" s="358">
        <v>41680</v>
      </c>
      <c r="C2" s="358"/>
      <c r="P2" s="6" t="s">
        <v>15</v>
      </c>
      <c r="Q2" s="29">
        <v>41296</v>
      </c>
      <c r="R2" s="29">
        <v>41324</v>
      </c>
      <c r="S2" s="29">
        <v>41358</v>
      </c>
      <c r="T2" s="29">
        <v>41389</v>
      </c>
      <c r="U2" s="7">
        <v>41414</v>
      </c>
      <c r="V2" s="7">
        <v>41442</v>
      </c>
      <c r="W2" s="7">
        <v>41477</v>
      </c>
      <c r="X2" s="7">
        <v>41512</v>
      </c>
      <c r="Y2" s="7">
        <v>41541</v>
      </c>
      <c r="Z2" s="7">
        <v>41568</v>
      </c>
      <c r="AA2" s="7">
        <v>41596</v>
      </c>
      <c r="AB2" s="7">
        <v>41624</v>
      </c>
      <c r="AE2" s="68" t="s">
        <v>7</v>
      </c>
      <c r="AF2" s="69" t="s">
        <v>8</v>
      </c>
      <c r="AG2" s="69" t="s">
        <v>9</v>
      </c>
      <c r="AH2" s="69" t="s">
        <v>10</v>
      </c>
      <c r="AI2" s="69" t="s">
        <v>11</v>
      </c>
      <c r="AJ2" s="69" t="s">
        <v>12</v>
      </c>
      <c r="AK2" s="69" t="s">
        <v>127</v>
      </c>
      <c r="AL2" s="69" t="s">
        <v>128</v>
      </c>
      <c r="AN2" s="6" t="s">
        <v>15</v>
      </c>
      <c r="AO2" s="6" t="s">
        <v>16</v>
      </c>
      <c r="AP2" s="145">
        <v>41296</v>
      </c>
      <c r="AQ2" s="8">
        <v>41324</v>
      </c>
      <c r="AR2" s="145">
        <v>41358</v>
      </c>
      <c r="AS2" s="29">
        <v>41389</v>
      </c>
      <c r="AT2" s="7">
        <v>41414</v>
      </c>
      <c r="AU2" s="7">
        <v>41442</v>
      </c>
      <c r="AV2" s="7">
        <v>41477</v>
      </c>
      <c r="AW2" s="7">
        <v>41512</v>
      </c>
      <c r="AX2" s="7">
        <v>41541</v>
      </c>
      <c r="AY2" s="7">
        <v>41568</v>
      </c>
      <c r="AZ2" s="7">
        <v>41596</v>
      </c>
      <c r="BA2" s="7">
        <v>41624</v>
      </c>
      <c r="BB2" s="6" t="s">
        <v>146</v>
      </c>
    </row>
    <row r="3" spans="1:54" x14ac:dyDescent="0.35">
      <c r="A3" s="331" t="s">
        <v>3</v>
      </c>
      <c r="B3" s="332"/>
      <c r="C3" s="333"/>
      <c r="D3" s="334" t="s">
        <v>4</v>
      </c>
      <c r="E3" s="334"/>
      <c r="F3" s="334"/>
      <c r="G3" s="331" t="s">
        <v>5</v>
      </c>
      <c r="H3" s="332"/>
      <c r="I3" s="333"/>
      <c r="J3" s="331" t="s">
        <v>6</v>
      </c>
      <c r="K3" s="332"/>
      <c r="L3" s="333"/>
      <c r="M3" s="334" t="s">
        <v>122</v>
      </c>
      <c r="N3" s="334"/>
      <c r="P3" s="6" t="s">
        <v>17</v>
      </c>
      <c r="Q3" s="126">
        <f>50*R16</f>
        <v>0.11150000000000002</v>
      </c>
      <c r="R3" s="126">
        <v>0.26900000000000002</v>
      </c>
      <c r="S3" s="126">
        <v>0.30199999999999999</v>
      </c>
      <c r="T3" s="126">
        <v>1.514</v>
      </c>
      <c r="U3" s="126">
        <v>0.314</v>
      </c>
      <c r="V3" s="129">
        <v>0.48299999999999998</v>
      </c>
      <c r="W3" s="129">
        <v>0.151</v>
      </c>
      <c r="X3" s="129">
        <v>0.34499999999999997</v>
      </c>
      <c r="Y3" s="129">
        <v>2.0489999999999999</v>
      </c>
      <c r="Z3" s="129">
        <v>0.77</v>
      </c>
      <c r="AA3" s="34">
        <v>0.28699999999999998</v>
      </c>
      <c r="AB3" s="34">
        <v>0.36099999999999999</v>
      </c>
      <c r="AE3" s="317">
        <v>41296</v>
      </c>
      <c r="AF3" s="317"/>
      <c r="AG3" s="317"/>
      <c r="AH3" s="317"/>
      <c r="AI3" s="317"/>
      <c r="AJ3" s="317"/>
      <c r="AK3" s="317"/>
      <c r="AN3" s="341" t="s">
        <v>17</v>
      </c>
      <c r="AO3" s="11" t="s">
        <v>18</v>
      </c>
      <c r="AP3" s="28">
        <v>1717</v>
      </c>
      <c r="AQ3" s="44">
        <v>514</v>
      </c>
      <c r="AR3" s="44">
        <v>651</v>
      </c>
      <c r="AS3" s="44">
        <v>419</v>
      </c>
      <c r="AT3" s="44">
        <v>516</v>
      </c>
      <c r="AU3" s="44">
        <v>338</v>
      </c>
      <c r="AV3" s="44">
        <v>360</v>
      </c>
      <c r="AW3" s="44">
        <v>841</v>
      </c>
      <c r="AX3" s="44">
        <v>696</v>
      </c>
      <c r="AY3" s="44">
        <v>358</v>
      </c>
      <c r="AZ3" s="143">
        <v>516</v>
      </c>
      <c r="BA3" s="144">
        <v>633</v>
      </c>
      <c r="BB3" s="151">
        <f>AVERAGE(AP3:BA3)</f>
        <v>629.91666666666663</v>
      </c>
    </row>
    <row r="4" spans="1:54" ht="15.5" x14ac:dyDescent="0.35">
      <c r="A4" s="9" t="s">
        <v>8</v>
      </c>
      <c r="B4" s="325"/>
      <c r="C4" s="326"/>
      <c r="D4" s="9" t="s">
        <v>8</v>
      </c>
      <c r="E4" s="325"/>
      <c r="F4" s="326"/>
      <c r="G4" s="10" t="s">
        <v>8</v>
      </c>
      <c r="H4" s="327"/>
      <c r="I4" s="327"/>
      <c r="J4" s="10" t="s">
        <v>8</v>
      </c>
      <c r="K4" s="323"/>
      <c r="L4" s="324"/>
      <c r="M4" s="9" t="s">
        <v>8</v>
      </c>
      <c r="N4" s="44"/>
      <c r="P4" s="6" t="s">
        <v>22</v>
      </c>
      <c r="Q4" s="126">
        <f>30*R16</f>
        <v>6.6900000000000001E-2</v>
      </c>
      <c r="R4" s="126">
        <v>9.0999999999999998E-2</v>
      </c>
      <c r="S4" s="126">
        <v>0.18</v>
      </c>
      <c r="T4" s="126">
        <v>0.72299999999999998</v>
      </c>
      <c r="U4" s="126">
        <v>0.17399999999999999</v>
      </c>
      <c r="V4" s="129">
        <v>0.3</v>
      </c>
      <c r="W4" s="129">
        <v>1.4999999999999999E-2</v>
      </c>
      <c r="X4" s="129">
        <v>0.05</v>
      </c>
      <c r="Y4" s="129">
        <v>1.7949999999999999</v>
      </c>
      <c r="Z4" s="129">
        <v>0.2</v>
      </c>
      <c r="AA4" s="34">
        <v>0.223</v>
      </c>
      <c r="AB4" s="34">
        <v>0.182</v>
      </c>
      <c r="AE4" s="76" t="s">
        <v>17</v>
      </c>
      <c r="AF4" s="113">
        <v>5.0694444444444452E-2</v>
      </c>
      <c r="AG4" s="28">
        <v>0</v>
      </c>
      <c r="AH4" s="28">
        <v>8.49</v>
      </c>
      <c r="AI4" s="28">
        <v>0.94599999999999995</v>
      </c>
      <c r="AJ4" s="28">
        <v>10.42</v>
      </c>
      <c r="AK4" s="44">
        <v>1</v>
      </c>
      <c r="AL4" s="14">
        <v>0</v>
      </c>
      <c r="AN4" s="341"/>
      <c r="AO4" s="11" t="s">
        <v>20</v>
      </c>
      <c r="AP4" s="28">
        <v>810</v>
      </c>
      <c r="AQ4" s="44">
        <v>507</v>
      </c>
      <c r="AR4" s="44">
        <v>425</v>
      </c>
      <c r="AS4" s="44">
        <v>224</v>
      </c>
      <c r="AT4" s="44">
        <v>84</v>
      </c>
      <c r="AU4" s="44">
        <v>122</v>
      </c>
      <c r="AV4" s="44">
        <v>257</v>
      </c>
      <c r="AW4" s="44">
        <v>250</v>
      </c>
      <c r="AX4" s="44">
        <v>319</v>
      </c>
      <c r="AY4" s="44">
        <v>202</v>
      </c>
      <c r="AZ4" s="143">
        <v>309</v>
      </c>
      <c r="BA4" s="144">
        <v>483</v>
      </c>
      <c r="BB4" s="151">
        <f t="shared" ref="BB4:BB18" si="0">AVERAGE(AP4:BA4)</f>
        <v>332.66666666666669</v>
      </c>
    </row>
    <row r="5" spans="1:54" ht="15.5" x14ac:dyDescent="0.35">
      <c r="A5" s="9" t="s">
        <v>19</v>
      </c>
      <c r="B5" s="328"/>
      <c r="C5" s="329"/>
      <c r="D5" s="9" t="s">
        <v>19</v>
      </c>
      <c r="E5" s="328"/>
      <c r="F5" s="329"/>
      <c r="G5" s="9" t="s">
        <v>19</v>
      </c>
      <c r="H5" s="330"/>
      <c r="I5" s="330"/>
      <c r="J5" s="9" t="s">
        <v>19</v>
      </c>
      <c r="K5" s="323"/>
      <c r="L5" s="324"/>
      <c r="M5" s="9" t="s">
        <v>19</v>
      </c>
      <c r="N5" s="44">
        <v>42</v>
      </c>
      <c r="P5" s="6" t="s">
        <v>28</v>
      </c>
      <c r="Q5" s="126">
        <v>3.1E-2</v>
      </c>
      <c r="R5" s="126">
        <v>6.7000000000000004E-2</v>
      </c>
      <c r="S5" s="126">
        <v>5.2999999999999999E-2</v>
      </c>
      <c r="T5" s="126">
        <v>1.9E-2</v>
      </c>
      <c r="U5" s="126">
        <v>7.3999999999999996E-2</v>
      </c>
      <c r="V5" s="129">
        <v>5.3999999999999999E-2</v>
      </c>
      <c r="W5" s="129">
        <v>3.0000000000000001E-3</v>
      </c>
      <c r="X5" s="129">
        <v>1.2999999999999999E-2</v>
      </c>
      <c r="Y5" s="129">
        <v>0.9</v>
      </c>
      <c r="Z5" s="129">
        <v>3.5999999999999997E-2</v>
      </c>
      <c r="AA5" s="34">
        <v>0.16500000000000001</v>
      </c>
      <c r="AB5" s="34">
        <v>0.17399999999999999</v>
      </c>
      <c r="AE5" s="76" t="s">
        <v>22</v>
      </c>
      <c r="AF5" s="113">
        <v>5.9722222222222225E-2</v>
      </c>
      <c r="AG5" s="28">
        <v>0.5</v>
      </c>
      <c r="AH5" s="28">
        <v>7.95</v>
      </c>
      <c r="AI5" s="28">
        <v>0.98</v>
      </c>
      <c r="AJ5" s="28">
        <v>10.31</v>
      </c>
      <c r="AK5" s="44">
        <v>1</v>
      </c>
      <c r="AL5" s="14">
        <v>0</v>
      </c>
      <c r="AN5" s="341"/>
      <c r="AO5" s="22" t="s">
        <v>23</v>
      </c>
      <c r="AP5" s="28">
        <v>76</v>
      </c>
      <c r="AQ5" s="44">
        <v>16</v>
      </c>
      <c r="AR5" s="44">
        <v>39</v>
      </c>
      <c r="AS5" s="44">
        <v>25</v>
      </c>
      <c r="AT5" s="44">
        <v>31</v>
      </c>
      <c r="AU5" s="44">
        <v>35</v>
      </c>
      <c r="AV5" s="44">
        <v>24</v>
      </c>
      <c r="AW5" s="44">
        <v>42</v>
      </c>
      <c r="AX5" s="44">
        <v>8</v>
      </c>
      <c r="AY5" s="44">
        <v>2</v>
      </c>
      <c r="AZ5" s="143">
        <v>30</v>
      </c>
      <c r="BA5" s="144">
        <v>5</v>
      </c>
      <c r="BB5" s="151">
        <f t="shared" si="0"/>
        <v>27.75</v>
      </c>
    </row>
    <row r="6" spans="1:54" ht="15.5" x14ac:dyDescent="0.35">
      <c r="A6" s="20" t="s">
        <v>21</v>
      </c>
      <c r="B6" s="320"/>
      <c r="C6" s="321"/>
      <c r="D6" s="20" t="s">
        <v>21</v>
      </c>
      <c r="E6" s="322"/>
      <c r="F6" s="322"/>
      <c r="G6" s="21" t="s">
        <v>21</v>
      </c>
      <c r="H6" s="322"/>
      <c r="I6" s="322"/>
      <c r="J6" s="21" t="s">
        <v>21</v>
      </c>
      <c r="K6" s="323"/>
      <c r="L6" s="324"/>
      <c r="M6" s="20" t="s">
        <v>21</v>
      </c>
      <c r="N6" s="44"/>
      <c r="P6" s="6" t="s">
        <v>30</v>
      </c>
      <c r="Q6" s="126">
        <f>12*R16</f>
        <v>2.6760000000000003E-2</v>
      </c>
      <c r="R6" s="126">
        <v>1.4E-2</v>
      </c>
      <c r="S6" s="126">
        <v>0.02</v>
      </c>
      <c r="T6" s="126">
        <v>0.158</v>
      </c>
      <c r="U6" s="126">
        <v>6.2E-2</v>
      </c>
      <c r="V6" s="129">
        <v>6.3E-2</v>
      </c>
      <c r="W6" s="129">
        <v>5.0000000000000001E-3</v>
      </c>
      <c r="X6" s="129">
        <v>2.7E-2</v>
      </c>
      <c r="Y6" s="129">
        <v>0.60799999999999998</v>
      </c>
      <c r="Z6" s="129">
        <v>0.151</v>
      </c>
      <c r="AA6" s="34">
        <v>4.2999999999999997E-2</v>
      </c>
      <c r="AB6" s="34">
        <v>4.8000000000000001E-2</v>
      </c>
      <c r="AE6" s="76" t="s">
        <v>28</v>
      </c>
      <c r="AF6" s="113">
        <v>7.013888888888889E-2</v>
      </c>
      <c r="AG6" s="28">
        <v>0</v>
      </c>
      <c r="AH6" s="28">
        <v>8.76</v>
      </c>
      <c r="AI6" s="28">
        <v>0.91800000000000004</v>
      </c>
      <c r="AJ6" s="28">
        <v>10.5</v>
      </c>
      <c r="AK6" s="44">
        <v>5</v>
      </c>
      <c r="AL6" s="13"/>
      <c r="AN6" s="341"/>
      <c r="AO6" s="11" t="s">
        <v>29</v>
      </c>
      <c r="AP6" s="28">
        <v>105</v>
      </c>
      <c r="AQ6" s="44">
        <v>9</v>
      </c>
      <c r="AR6" s="44">
        <v>51</v>
      </c>
      <c r="AS6" s="44">
        <v>19</v>
      </c>
      <c r="AT6" s="44">
        <v>9</v>
      </c>
      <c r="AU6" s="44">
        <v>35</v>
      </c>
      <c r="AV6" s="44">
        <v>6</v>
      </c>
      <c r="AW6" s="44">
        <v>28</v>
      </c>
      <c r="AX6" s="44">
        <v>26</v>
      </c>
      <c r="AY6" s="44">
        <v>2</v>
      </c>
      <c r="AZ6" s="143">
        <v>19</v>
      </c>
      <c r="BA6" s="144">
        <v>16</v>
      </c>
      <c r="BB6" s="151">
        <f t="shared" si="0"/>
        <v>27.083333333333332</v>
      </c>
    </row>
    <row r="7" spans="1:54" x14ac:dyDescent="0.35">
      <c r="A7" s="23" t="s">
        <v>24</v>
      </c>
      <c r="B7" s="23" t="s">
        <v>25</v>
      </c>
      <c r="C7" s="24" t="s">
        <v>126</v>
      </c>
      <c r="D7" s="23" t="s">
        <v>24</v>
      </c>
      <c r="E7" s="23" t="s">
        <v>25</v>
      </c>
      <c r="F7" s="24" t="s">
        <v>126</v>
      </c>
      <c r="G7" s="23" t="s">
        <v>24</v>
      </c>
      <c r="H7" s="23" t="s">
        <v>25</v>
      </c>
      <c r="I7" s="24" t="s">
        <v>126</v>
      </c>
      <c r="J7" s="23" t="s">
        <v>24</v>
      </c>
      <c r="K7" s="23" t="s">
        <v>25</v>
      </c>
      <c r="L7" s="24" t="s">
        <v>126</v>
      </c>
      <c r="M7" s="128" t="s">
        <v>130</v>
      </c>
      <c r="N7" s="122">
        <v>28.5</v>
      </c>
      <c r="AE7" s="76" t="s">
        <v>30</v>
      </c>
      <c r="AF7" s="113">
        <v>6.805555555555555E-2</v>
      </c>
      <c r="AG7" s="28">
        <v>0</v>
      </c>
      <c r="AH7" s="28">
        <v>8.82</v>
      </c>
      <c r="AI7" s="28">
        <v>0.88300000000000001</v>
      </c>
      <c r="AJ7" s="28">
        <v>12</v>
      </c>
      <c r="AK7" s="44">
        <v>6</v>
      </c>
      <c r="AL7" s="13"/>
      <c r="AN7" s="342" t="s">
        <v>22</v>
      </c>
      <c r="AO7" s="36" t="s">
        <v>18</v>
      </c>
      <c r="AP7" s="28">
        <v>403</v>
      </c>
      <c r="AQ7" s="44">
        <v>202</v>
      </c>
      <c r="AR7" s="44">
        <v>291</v>
      </c>
      <c r="AS7" s="44">
        <v>407</v>
      </c>
      <c r="AT7" s="44">
        <v>278</v>
      </c>
      <c r="AU7" s="44">
        <v>187</v>
      </c>
      <c r="AV7" s="44">
        <v>277</v>
      </c>
      <c r="AW7" s="44">
        <v>612</v>
      </c>
      <c r="AX7" s="44">
        <v>349</v>
      </c>
      <c r="AY7" s="44">
        <v>244</v>
      </c>
      <c r="AZ7" s="143">
        <v>238</v>
      </c>
      <c r="BA7" s="144">
        <v>437</v>
      </c>
      <c r="BB7" s="151">
        <f t="shared" si="0"/>
        <v>327.08333333333331</v>
      </c>
    </row>
    <row r="8" spans="1:54" ht="18" customHeight="1" x14ac:dyDescent="0.35">
      <c r="A8" s="25" t="s">
        <v>129</v>
      </c>
      <c r="B8" s="26"/>
      <c r="C8" s="27"/>
      <c r="D8" s="25" t="s">
        <v>129</v>
      </c>
      <c r="E8" s="26"/>
      <c r="F8" s="28"/>
      <c r="G8" s="25" t="s">
        <v>129</v>
      </c>
      <c r="H8" s="26"/>
      <c r="I8" s="28"/>
      <c r="J8" s="25" t="s">
        <v>129</v>
      </c>
      <c r="K8" s="26"/>
      <c r="L8" s="28"/>
      <c r="M8" s="122" t="s">
        <v>126</v>
      </c>
      <c r="N8" s="28"/>
      <c r="Q8" t="s">
        <v>56</v>
      </c>
      <c r="AE8" s="340">
        <v>41324</v>
      </c>
      <c r="AF8" s="340"/>
      <c r="AG8" s="340"/>
      <c r="AH8" s="340"/>
      <c r="AI8" s="340"/>
      <c r="AJ8" s="340"/>
      <c r="AK8" s="340"/>
      <c r="AN8" s="342"/>
      <c r="AO8" s="36" t="s">
        <v>20</v>
      </c>
      <c r="AP8" s="28">
        <v>158</v>
      </c>
      <c r="AQ8" s="44">
        <v>126</v>
      </c>
      <c r="AR8" s="44">
        <v>139</v>
      </c>
      <c r="AS8" s="44">
        <v>162</v>
      </c>
      <c r="AT8" s="44">
        <v>30</v>
      </c>
      <c r="AU8" s="44">
        <v>35</v>
      </c>
      <c r="AV8" s="44">
        <v>83</v>
      </c>
      <c r="AW8" s="44">
        <v>41</v>
      </c>
      <c r="AX8" s="44">
        <v>57</v>
      </c>
      <c r="AY8" s="44">
        <v>73</v>
      </c>
      <c r="AZ8" s="143">
        <v>99</v>
      </c>
      <c r="BA8" s="144">
        <v>219</v>
      </c>
      <c r="BB8" s="151">
        <f t="shared" si="0"/>
        <v>101.83333333333333</v>
      </c>
    </row>
    <row r="9" spans="1:54" ht="15.5" x14ac:dyDescent="0.35">
      <c r="A9" s="25" t="s">
        <v>32</v>
      </c>
      <c r="B9" s="26"/>
      <c r="C9" s="27"/>
      <c r="D9" s="25" t="s">
        <v>32</v>
      </c>
      <c r="E9" s="26"/>
      <c r="F9" s="26"/>
      <c r="G9" s="25" t="s">
        <v>32</v>
      </c>
      <c r="H9" s="26"/>
      <c r="I9" s="26"/>
      <c r="J9" s="25" t="s">
        <v>32</v>
      </c>
      <c r="K9" s="26"/>
      <c r="L9" s="26"/>
      <c r="M9" s="25" t="s">
        <v>32</v>
      </c>
      <c r="N9" s="26"/>
      <c r="Q9" s="70">
        <v>31</v>
      </c>
      <c r="R9" s="70">
        <v>28</v>
      </c>
      <c r="S9" s="70">
        <v>31</v>
      </c>
      <c r="T9" s="70">
        <v>30</v>
      </c>
      <c r="U9" s="70">
        <v>31</v>
      </c>
      <c r="V9" s="70">
        <v>30</v>
      </c>
      <c r="W9" s="70">
        <v>31</v>
      </c>
      <c r="X9" s="70">
        <v>31</v>
      </c>
      <c r="Y9" s="71">
        <v>30</v>
      </c>
      <c r="Z9" s="71">
        <v>31</v>
      </c>
      <c r="AA9" s="71">
        <v>30</v>
      </c>
      <c r="AB9" s="71">
        <v>31</v>
      </c>
      <c r="AE9" s="76" t="s">
        <v>17</v>
      </c>
      <c r="AF9" s="77">
        <v>6.6666666666666666E-2</v>
      </c>
      <c r="AG9" s="84">
        <v>0.2</v>
      </c>
      <c r="AH9" s="85">
        <v>8.66</v>
      </c>
      <c r="AI9" s="85">
        <v>0.86199999999999999</v>
      </c>
      <c r="AJ9" s="85">
        <v>12.3</v>
      </c>
      <c r="AK9" s="79">
        <v>1</v>
      </c>
      <c r="AL9" s="28"/>
      <c r="AN9" s="342"/>
      <c r="AO9" s="40" t="s">
        <v>23</v>
      </c>
      <c r="AP9" s="28">
        <v>23</v>
      </c>
      <c r="AQ9" s="44">
        <v>20</v>
      </c>
      <c r="AR9" s="44">
        <v>33</v>
      </c>
      <c r="AS9" s="44">
        <v>25</v>
      </c>
      <c r="AT9" s="44">
        <v>34</v>
      </c>
      <c r="AU9" s="44">
        <v>28</v>
      </c>
      <c r="AV9" s="44">
        <v>25</v>
      </c>
      <c r="AW9" s="44">
        <v>37</v>
      </c>
      <c r="AX9" s="44">
        <v>18</v>
      </c>
      <c r="AY9" s="44">
        <v>10</v>
      </c>
      <c r="AZ9" s="143">
        <v>43</v>
      </c>
      <c r="BA9" s="144">
        <v>5</v>
      </c>
      <c r="BB9" s="151">
        <f t="shared" si="0"/>
        <v>25.083333333333332</v>
      </c>
    </row>
    <row r="10" spans="1:54" ht="15.5" x14ac:dyDescent="0.35">
      <c r="A10" s="25" t="s">
        <v>10</v>
      </c>
      <c r="B10" s="26"/>
      <c r="C10" s="27"/>
      <c r="D10" s="25" t="s">
        <v>10</v>
      </c>
      <c r="E10" s="26"/>
      <c r="F10" s="26"/>
      <c r="G10" s="25" t="s">
        <v>10</v>
      </c>
      <c r="H10" s="26"/>
      <c r="I10" s="26"/>
      <c r="J10" s="25" t="s">
        <v>10</v>
      </c>
      <c r="K10" s="26"/>
      <c r="L10" s="26"/>
      <c r="M10" s="25" t="s">
        <v>10</v>
      </c>
      <c r="N10" s="26"/>
      <c r="P10" s="6" t="s">
        <v>15</v>
      </c>
      <c r="Q10" s="29" t="s">
        <v>134</v>
      </c>
      <c r="R10" s="29" t="s">
        <v>135</v>
      </c>
      <c r="S10" s="29" t="s">
        <v>136</v>
      </c>
      <c r="T10" s="29" t="s">
        <v>137</v>
      </c>
      <c r="U10" s="29" t="s">
        <v>138</v>
      </c>
      <c r="V10" s="29" t="s">
        <v>139</v>
      </c>
      <c r="W10" s="29" t="s">
        <v>140</v>
      </c>
      <c r="X10" s="29" t="s">
        <v>141</v>
      </c>
      <c r="Y10" s="29" t="s">
        <v>142</v>
      </c>
      <c r="Z10" s="29" t="s">
        <v>143</v>
      </c>
      <c r="AA10" s="29" t="s">
        <v>144</v>
      </c>
      <c r="AB10" s="29" t="s">
        <v>145</v>
      </c>
      <c r="AC10" s="71" t="s">
        <v>60</v>
      </c>
      <c r="AE10" s="76" t="s">
        <v>22</v>
      </c>
      <c r="AF10" s="77">
        <v>7.9166666666666663E-2</v>
      </c>
      <c r="AG10" s="84">
        <v>0.2</v>
      </c>
      <c r="AH10" s="85">
        <v>8.7100000000000009</v>
      </c>
      <c r="AI10" s="85">
        <v>0.84</v>
      </c>
      <c r="AJ10" s="85">
        <v>12.43</v>
      </c>
      <c r="AK10" s="79">
        <v>1</v>
      </c>
      <c r="AL10" s="28"/>
      <c r="AN10" s="342"/>
      <c r="AO10" s="36" t="s">
        <v>29</v>
      </c>
      <c r="AP10" s="28">
        <v>49</v>
      </c>
      <c r="AQ10" s="44">
        <v>13</v>
      </c>
      <c r="AR10" s="44">
        <v>9</v>
      </c>
      <c r="AS10" s="44">
        <v>30</v>
      </c>
      <c r="AT10" s="44">
        <v>24</v>
      </c>
      <c r="AU10" s="44">
        <v>10</v>
      </c>
      <c r="AV10" s="44">
        <v>2</v>
      </c>
      <c r="AW10" s="44">
        <v>19</v>
      </c>
      <c r="AX10" s="44">
        <v>16</v>
      </c>
      <c r="AY10" s="44">
        <v>2</v>
      </c>
      <c r="AZ10" s="143">
        <v>15</v>
      </c>
      <c r="BA10" s="144">
        <v>16</v>
      </c>
      <c r="BB10" s="151">
        <f t="shared" si="0"/>
        <v>17.083333333333332</v>
      </c>
    </row>
    <row r="11" spans="1:54" ht="15.5" x14ac:dyDescent="0.35">
      <c r="A11" s="25" t="s">
        <v>33</v>
      </c>
      <c r="B11" s="28"/>
      <c r="C11" s="28"/>
      <c r="D11" s="25" t="s">
        <v>33</v>
      </c>
      <c r="E11" s="28"/>
      <c r="F11" s="28"/>
      <c r="G11" s="25" t="s">
        <v>33</v>
      </c>
      <c r="H11" s="28"/>
      <c r="I11" s="28"/>
      <c r="J11" s="25" t="s">
        <v>33</v>
      </c>
      <c r="K11" s="28"/>
      <c r="L11" s="28"/>
      <c r="M11" s="25" t="s">
        <v>33</v>
      </c>
      <c r="N11" s="28"/>
      <c r="P11" s="6" t="s">
        <v>17</v>
      </c>
      <c r="Q11" s="125">
        <f>Q3*1.983*Q$9</f>
        <v>6.8542395000000012</v>
      </c>
      <c r="R11" s="125">
        <f t="shared" ref="R11:AB11" si="1">R3*1.983*R$9</f>
        <v>14.935956000000003</v>
      </c>
      <c r="S11" s="125">
        <f t="shared" si="1"/>
        <v>18.564845999999999</v>
      </c>
      <c r="T11" s="125">
        <f t="shared" si="1"/>
        <v>90.067859999999996</v>
      </c>
      <c r="U11" s="125">
        <f t="shared" si="1"/>
        <v>19.302522000000003</v>
      </c>
      <c r="V11" s="125">
        <f t="shared" si="1"/>
        <v>28.73367</v>
      </c>
      <c r="W11" s="125">
        <f t="shared" si="1"/>
        <v>9.2824229999999996</v>
      </c>
      <c r="X11" s="125">
        <f t="shared" si="1"/>
        <v>21.208184999999997</v>
      </c>
      <c r="Y11" s="125">
        <f t="shared" si="1"/>
        <v>121.89501</v>
      </c>
      <c r="Z11" s="125">
        <f t="shared" si="1"/>
        <v>47.334210000000006</v>
      </c>
      <c r="AA11" s="125">
        <f t="shared" si="1"/>
        <v>17.073630000000001</v>
      </c>
      <c r="AB11" s="125">
        <f t="shared" si="1"/>
        <v>22.191753000000002</v>
      </c>
      <c r="AC11" s="81">
        <f>SUM(Q11:AB11)</f>
        <v>417.44430449999993</v>
      </c>
      <c r="AE11" s="76" t="s">
        <v>28</v>
      </c>
      <c r="AF11" s="77">
        <v>8.9583333333333334E-2</v>
      </c>
      <c r="AG11" s="84">
        <v>0.08</v>
      </c>
      <c r="AH11" s="85">
        <v>8.34</v>
      </c>
      <c r="AI11" s="85">
        <v>0.81200000000000006</v>
      </c>
      <c r="AJ11" s="85">
        <v>11.21</v>
      </c>
      <c r="AK11" s="79">
        <v>1</v>
      </c>
      <c r="AL11" s="28"/>
      <c r="AN11" s="341" t="s">
        <v>28</v>
      </c>
      <c r="AO11" s="11" t="s">
        <v>18</v>
      </c>
      <c r="AP11" s="28">
        <v>481</v>
      </c>
      <c r="AQ11" s="44">
        <v>391</v>
      </c>
      <c r="AR11" s="44">
        <v>319</v>
      </c>
      <c r="AS11" s="44">
        <v>209</v>
      </c>
      <c r="AT11" s="44">
        <v>230</v>
      </c>
      <c r="AU11" s="44">
        <v>341</v>
      </c>
      <c r="AV11" s="44">
        <v>199</v>
      </c>
      <c r="AW11" s="44">
        <v>540</v>
      </c>
      <c r="AX11" s="44">
        <v>391</v>
      </c>
      <c r="AY11" s="44">
        <v>307</v>
      </c>
      <c r="AZ11" s="143">
        <v>280</v>
      </c>
      <c r="BA11" s="144">
        <v>469</v>
      </c>
      <c r="BB11" s="151">
        <f t="shared" si="0"/>
        <v>346.41666666666669</v>
      </c>
    </row>
    <row r="12" spans="1:54" ht="15.5" x14ac:dyDescent="0.35">
      <c r="A12" s="25" t="s">
        <v>35</v>
      </c>
      <c r="B12" s="28"/>
      <c r="C12" s="28"/>
      <c r="D12" s="25" t="s">
        <v>35</v>
      </c>
      <c r="E12" s="28"/>
      <c r="F12" s="28"/>
      <c r="G12" s="25" t="s">
        <v>35</v>
      </c>
      <c r="H12" s="28"/>
      <c r="I12" s="28"/>
      <c r="J12" s="25" t="s">
        <v>35</v>
      </c>
      <c r="K12" s="28"/>
      <c r="L12" s="28"/>
      <c r="M12" s="25" t="s">
        <v>35</v>
      </c>
      <c r="N12" s="28"/>
      <c r="P12" s="6" t="s">
        <v>22</v>
      </c>
      <c r="Q12" s="125">
        <f t="shared" ref="Q12:AB14" si="2">Q4*1.983*Q$9</f>
        <v>4.1125437000000007</v>
      </c>
      <c r="R12" s="125">
        <f t="shared" si="2"/>
        <v>5.0526840000000002</v>
      </c>
      <c r="S12" s="125">
        <f t="shared" si="2"/>
        <v>11.06514</v>
      </c>
      <c r="T12" s="125">
        <f t="shared" si="2"/>
        <v>43.011270000000003</v>
      </c>
      <c r="U12" s="125">
        <f t="shared" si="2"/>
        <v>10.696302000000001</v>
      </c>
      <c r="V12" s="125">
        <f t="shared" si="2"/>
        <v>17.847000000000001</v>
      </c>
      <c r="W12" s="125">
        <f t="shared" si="2"/>
        <v>0.922095</v>
      </c>
      <c r="X12" s="125">
        <f t="shared" si="2"/>
        <v>3.0736500000000007</v>
      </c>
      <c r="Y12" s="125">
        <f t="shared" si="2"/>
        <v>106.78455</v>
      </c>
      <c r="Z12" s="125">
        <f t="shared" si="2"/>
        <v>12.294600000000003</v>
      </c>
      <c r="AA12" s="125">
        <f t="shared" si="2"/>
        <v>13.26627</v>
      </c>
      <c r="AB12" s="125">
        <f t="shared" si="2"/>
        <v>11.188086</v>
      </c>
      <c r="AC12" s="81">
        <f>SUM(Q12:AB12)</f>
        <v>239.31419069999998</v>
      </c>
      <c r="AE12" s="76" t="s">
        <v>30</v>
      </c>
      <c r="AF12" s="77">
        <v>8.7500000000000008E-2</v>
      </c>
      <c r="AG12" s="85">
        <v>0.08</v>
      </c>
      <c r="AH12" s="85">
        <v>8.27</v>
      </c>
      <c r="AI12" s="85">
        <v>0.67200000000000004</v>
      </c>
      <c r="AJ12" s="85">
        <v>11.77</v>
      </c>
      <c r="AK12" s="79">
        <v>4</v>
      </c>
      <c r="AL12" s="28"/>
      <c r="AN12" s="341"/>
      <c r="AO12" s="11" t="s">
        <v>20</v>
      </c>
      <c r="AP12" s="28">
        <v>253</v>
      </c>
      <c r="AQ12" s="44">
        <v>217</v>
      </c>
      <c r="AR12" s="44">
        <v>149</v>
      </c>
      <c r="AS12" s="44">
        <v>90</v>
      </c>
      <c r="AT12" s="44">
        <v>39</v>
      </c>
      <c r="AU12" s="44">
        <v>109</v>
      </c>
      <c r="AV12" s="44">
        <v>41</v>
      </c>
      <c r="AW12" s="44">
        <v>9</v>
      </c>
      <c r="AX12" s="44">
        <v>125</v>
      </c>
      <c r="AY12" s="44">
        <v>46</v>
      </c>
      <c r="AZ12" s="143">
        <v>117</v>
      </c>
      <c r="BA12" s="144">
        <v>285</v>
      </c>
      <c r="BB12" s="151">
        <f t="shared" si="0"/>
        <v>123.33333333333333</v>
      </c>
    </row>
    <row r="13" spans="1:54" ht="15.75" customHeight="1" x14ac:dyDescent="0.35">
      <c r="P13" s="6" t="s">
        <v>28</v>
      </c>
      <c r="Q13" s="125">
        <f t="shared" si="2"/>
        <v>1.9056630000000001</v>
      </c>
      <c r="R13" s="125">
        <f t="shared" si="2"/>
        <v>3.7201080000000002</v>
      </c>
      <c r="S13" s="125">
        <f t="shared" si="2"/>
        <v>3.2580689999999999</v>
      </c>
      <c r="T13" s="125">
        <f t="shared" si="2"/>
        <v>1.1303100000000001</v>
      </c>
      <c r="U13" s="125">
        <f t="shared" si="2"/>
        <v>4.5490020000000007</v>
      </c>
      <c r="V13" s="125">
        <f t="shared" si="2"/>
        <v>3.2124600000000001</v>
      </c>
      <c r="W13" s="125">
        <f t="shared" si="2"/>
        <v>0.184419</v>
      </c>
      <c r="X13" s="125">
        <f t="shared" si="2"/>
        <v>0.799149</v>
      </c>
      <c r="Y13" s="125">
        <f t="shared" si="2"/>
        <v>53.541000000000004</v>
      </c>
      <c r="Z13" s="125">
        <f t="shared" si="2"/>
        <v>2.213028</v>
      </c>
      <c r="AA13" s="125">
        <f t="shared" si="2"/>
        <v>9.8158500000000011</v>
      </c>
      <c r="AB13" s="125">
        <f t="shared" si="2"/>
        <v>10.696302000000001</v>
      </c>
      <c r="AC13" s="81">
        <f>SUM(Q13:AB13)</f>
        <v>95.025359999999992</v>
      </c>
      <c r="AE13" s="340">
        <v>41358</v>
      </c>
      <c r="AF13" s="340"/>
      <c r="AG13" s="340"/>
      <c r="AH13" s="340"/>
      <c r="AI13" s="340"/>
      <c r="AJ13" s="340"/>
      <c r="AK13" s="340"/>
      <c r="AN13" s="341"/>
      <c r="AO13" s="22" t="s">
        <v>23</v>
      </c>
      <c r="AP13" s="28">
        <v>26</v>
      </c>
      <c r="AQ13" s="44">
        <v>17</v>
      </c>
      <c r="AR13" s="44">
        <v>27</v>
      </c>
      <c r="AS13" s="44">
        <v>12</v>
      </c>
      <c r="AT13" s="44">
        <v>28</v>
      </c>
      <c r="AU13" s="44">
        <v>35</v>
      </c>
      <c r="AV13" s="44">
        <v>29</v>
      </c>
      <c r="AW13" s="44">
        <v>45</v>
      </c>
      <c r="AX13" s="44">
        <v>14</v>
      </c>
      <c r="AY13" s="44">
        <v>7</v>
      </c>
      <c r="AZ13" s="143">
        <v>45</v>
      </c>
      <c r="BA13" s="144">
        <v>5</v>
      </c>
      <c r="BB13" s="151">
        <f t="shared" si="0"/>
        <v>24.166666666666668</v>
      </c>
    </row>
    <row r="14" spans="1:54" x14ac:dyDescent="0.35">
      <c r="P14" s="6" t="s">
        <v>30</v>
      </c>
      <c r="Q14" s="125">
        <f t="shared" si="2"/>
        <v>1.6450174800000001</v>
      </c>
      <c r="R14" s="125">
        <f t="shared" si="2"/>
        <v>0.77733600000000003</v>
      </c>
      <c r="S14" s="125">
        <f t="shared" si="2"/>
        <v>1.22946</v>
      </c>
      <c r="T14" s="125">
        <f t="shared" si="2"/>
        <v>9.399420000000001</v>
      </c>
      <c r="U14" s="125">
        <f t="shared" si="2"/>
        <v>3.8113260000000002</v>
      </c>
      <c r="V14" s="125">
        <f t="shared" si="2"/>
        <v>3.7478700000000003</v>
      </c>
      <c r="W14" s="125">
        <f t="shared" si="2"/>
        <v>0.307365</v>
      </c>
      <c r="X14" s="125">
        <f t="shared" si="2"/>
        <v>1.6597710000000001</v>
      </c>
      <c r="Y14" s="125">
        <f t="shared" si="2"/>
        <v>36.169920000000005</v>
      </c>
      <c r="Z14" s="125">
        <f t="shared" si="2"/>
        <v>9.2824229999999996</v>
      </c>
      <c r="AA14" s="125">
        <f t="shared" si="2"/>
        <v>2.5580699999999998</v>
      </c>
      <c r="AB14" s="125">
        <f t="shared" si="2"/>
        <v>2.950704</v>
      </c>
      <c r="AC14" s="81">
        <f>SUM(Q14:AB14)</f>
        <v>73.538682480000006</v>
      </c>
      <c r="AE14" s="76" t="s">
        <v>17</v>
      </c>
      <c r="AF14" s="77">
        <v>0.53333333333333333</v>
      </c>
      <c r="AG14" s="78">
        <v>0</v>
      </c>
      <c r="AH14" s="78">
        <v>8.3000000000000007</v>
      </c>
      <c r="AI14" s="78">
        <v>0.80900000000000005</v>
      </c>
      <c r="AJ14" s="78">
        <v>13.15</v>
      </c>
      <c r="AK14" s="79">
        <v>1</v>
      </c>
      <c r="AL14" s="44">
        <v>0</v>
      </c>
      <c r="AN14" s="341"/>
      <c r="AO14" s="11" t="s">
        <v>29</v>
      </c>
      <c r="AP14" s="28">
        <v>69</v>
      </c>
      <c r="AQ14" s="44">
        <v>90</v>
      </c>
      <c r="AR14" s="44">
        <v>122</v>
      </c>
      <c r="AS14" s="44">
        <v>26</v>
      </c>
      <c r="AT14" s="44">
        <v>30</v>
      </c>
      <c r="AU14" s="44">
        <v>32</v>
      </c>
      <c r="AV14" s="44">
        <v>45</v>
      </c>
      <c r="AW14" s="44">
        <v>36</v>
      </c>
      <c r="AX14" s="44">
        <v>46</v>
      </c>
      <c r="AY14" s="44">
        <v>31</v>
      </c>
      <c r="AZ14" s="143">
        <v>22</v>
      </c>
      <c r="BA14" s="144">
        <v>25</v>
      </c>
      <c r="BB14" s="151">
        <f t="shared" si="0"/>
        <v>47.833333333333336</v>
      </c>
    </row>
    <row r="15" spans="1:54" x14ac:dyDescent="0.35">
      <c r="AE15" s="76" t="s">
        <v>22</v>
      </c>
      <c r="AF15" s="77">
        <v>4.2361111111111106E-2</v>
      </c>
      <c r="AG15" s="78">
        <v>0.2</v>
      </c>
      <c r="AH15" s="78">
        <v>7.97</v>
      </c>
      <c r="AI15" s="78">
        <v>0.79300000000000004</v>
      </c>
      <c r="AJ15" s="78">
        <v>12.16</v>
      </c>
      <c r="AK15" s="79">
        <v>1</v>
      </c>
      <c r="AL15" s="44">
        <v>0</v>
      </c>
      <c r="AN15" s="342" t="s">
        <v>30</v>
      </c>
      <c r="AO15" s="36" t="s">
        <v>18</v>
      </c>
      <c r="AP15" s="28">
        <v>1530</v>
      </c>
      <c r="AQ15" s="44">
        <v>301</v>
      </c>
      <c r="AR15" s="44">
        <v>318</v>
      </c>
      <c r="AS15" s="44">
        <v>387</v>
      </c>
      <c r="AT15" s="44">
        <v>296</v>
      </c>
      <c r="AU15" s="44">
        <v>217</v>
      </c>
      <c r="AV15" s="44">
        <v>149</v>
      </c>
      <c r="AW15" s="44">
        <v>615</v>
      </c>
      <c r="AX15" s="44">
        <v>287</v>
      </c>
      <c r="AY15" s="44">
        <v>268</v>
      </c>
      <c r="AZ15" s="143">
        <v>199</v>
      </c>
      <c r="BA15" s="144">
        <v>262</v>
      </c>
      <c r="BB15" s="151">
        <f t="shared" si="0"/>
        <v>402.41666666666669</v>
      </c>
    </row>
    <row r="16" spans="1:54" x14ac:dyDescent="0.35">
      <c r="Q16" t="s">
        <v>125</v>
      </c>
      <c r="R16">
        <v>2.2300000000000002E-3</v>
      </c>
      <c r="S16" t="s">
        <v>126</v>
      </c>
      <c r="AE16" s="76" t="s">
        <v>28</v>
      </c>
      <c r="AF16" s="77">
        <v>5.6250000000000001E-2</v>
      </c>
      <c r="AG16" s="78">
        <v>0.1</v>
      </c>
      <c r="AH16" s="78">
        <v>7.75</v>
      </c>
      <c r="AI16" s="78">
        <v>0.81299999999999994</v>
      </c>
      <c r="AJ16" s="78">
        <v>8.66</v>
      </c>
      <c r="AK16" s="79">
        <v>1</v>
      </c>
      <c r="AL16" s="44">
        <v>0</v>
      </c>
      <c r="AN16" s="342"/>
      <c r="AO16" s="36" t="s">
        <v>20</v>
      </c>
      <c r="AP16" s="28">
        <v>310</v>
      </c>
      <c r="AQ16" s="44">
        <v>8</v>
      </c>
      <c r="AR16" s="44">
        <v>133</v>
      </c>
      <c r="AS16" s="44">
        <v>223</v>
      </c>
      <c r="AT16" s="44">
        <v>3</v>
      </c>
      <c r="AU16" s="44">
        <v>2</v>
      </c>
      <c r="AV16" s="44">
        <v>6</v>
      </c>
      <c r="AW16" s="44">
        <v>2</v>
      </c>
      <c r="AX16" s="44">
        <v>35</v>
      </c>
      <c r="AY16" s="44">
        <v>69</v>
      </c>
      <c r="AZ16" s="143">
        <v>7</v>
      </c>
      <c r="BA16" s="144">
        <v>78</v>
      </c>
      <c r="BB16" s="151">
        <f t="shared" si="0"/>
        <v>73</v>
      </c>
    </row>
    <row r="17" spans="7:54" ht="15" customHeight="1" x14ac:dyDescent="0.35">
      <c r="AE17" s="76" t="s">
        <v>30</v>
      </c>
      <c r="AF17" s="77">
        <v>5.2777777777777778E-2</v>
      </c>
      <c r="AG17" s="78">
        <v>0.1</v>
      </c>
      <c r="AH17" s="78">
        <v>7.96</v>
      </c>
      <c r="AI17" s="78">
        <v>0.75900000000000001</v>
      </c>
      <c r="AJ17" s="78">
        <v>8.93</v>
      </c>
      <c r="AK17" s="79">
        <v>1</v>
      </c>
      <c r="AL17" s="44">
        <v>0</v>
      </c>
      <c r="AN17" s="342"/>
      <c r="AO17" s="40" t="s">
        <v>23</v>
      </c>
      <c r="AP17" s="28">
        <v>148</v>
      </c>
      <c r="AQ17" s="44">
        <v>18</v>
      </c>
      <c r="AR17" s="44">
        <v>46</v>
      </c>
      <c r="AS17" s="44">
        <v>18</v>
      </c>
      <c r="AT17" s="44">
        <v>24</v>
      </c>
      <c r="AU17" s="44">
        <v>28</v>
      </c>
      <c r="AV17" s="44">
        <v>21</v>
      </c>
      <c r="AW17" s="44">
        <v>44</v>
      </c>
      <c r="AX17" s="44">
        <v>12</v>
      </c>
      <c r="AY17" s="44">
        <v>6</v>
      </c>
      <c r="AZ17" s="143">
        <v>48</v>
      </c>
      <c r="BA17" s="144">
        <v>14</v>
      </c>
      <c r="BB17" s="151">
        <f t="shared" si="0"/>
        <v>35.583333333333336</v>
      </c>
    </row>
    <row r="18" spans="7:54" ht="14.25" customHeight="1" x14ac:dyDescent="0.35">
      <c r="G18" s="62" t="s">
        <v>24</v>
      </c>
      <c r="H18" s="62" t="s">
        <v>25</v>
      </c>
      <c r="I18" s="63" t="s">
        <v>132</v>
      </c>
      <c r="J18" s="62" t="s">
        <v>49</v>
      </c>
      <c r="K18" s="63" t="s">
        <v>131</v>
      </c>
      <c r="AE18" s="317">
        <v>41389</v>
      </c>
      <c r="AF18" s="317"/>
      <c r="AG18" s="317"/>
      <c r="AH18" s="317"/>
      <c r="AI18" s="317"/>
      <c r="AJ18" s="317"/>
      <c r="AK18" s="317"/>
      <c r="AN18" s="342"/>
      <c r="AO18" s="36" t="s">
        <v>29</v>
      </c>
      <c r="AP18" s="28">
        <v>262</v>
      </c>
      <c r="AQ18" s="44">
        <v>41</v>
      </c>
      <c r="AR18" s="44">
        <v>47</v>
      </c>
      <c r="AS18" s="44">
        <v>15</v>
      </c>
      <c r="AT18" s="44">
        <v>13</v>
      </c>
      <c r="AU18" s="44">
        <v>8</v>
      </c>
      <c r="AV18" s="44">
        <v>2</v>
      </c>
      <c r="AW18" s="44">
        <v>18</v>
      </c>
      <c r="AX18" s="44">
        <v>11</v>
      </c>
      <c r="AY18" s="44">
        <v>2</v>
      </c>
      <c r="AZ18" s="143">
        <v>23</v>
      </c>
      <c r="BA18" s="144">
        <v>58</v>
      </c>
      <c r="BB18" s="151">
        <f t="shared" si="0"/>
        <v>41.666666666666664</v>
      </c>
    </row>
    <row r="19" spans="7:54" ht="15.5" x14ac:dyDescent="0.35">
      <c r="G19" s="26">
        <v>0</v>
      </c>
      <c r="H19" s="26">
        <v>0.28999999999999998</v>
      </c>
      <c r="I19" s="27">
        <v>0.15</v>
      </c>
      <c r="J19" s="26">
        <f>H19*1.1</f>
        <v>0.31900000000000001</v>
      </c>
      <c r="K19" s="127">
        <f t="shared" ref="K19:K20" si="3">I19*J19</f>
        <v>4.7849999999999997E-2</v>
      </c>
      <c r="AE19" s="52" t="s">
        <v>17</v>
      </c>
      <c r="AF19" s="42">
        <v>0.44791666666666669</v>
      </c>
      <c r="AG19" s="43">
        <v>2.9</v>
      </c>
      <c r="AH19" s="43">
        <v>7.89</v>
      </c>
      <c r="AI19" s="43">
        <v>0.93</v>
      </c>
      <c r="AJ19" s="43">
        <v>11.48</v>
      </c>
      <c r="AK19" s="45">
        <v>1</v>
      </c>
      <c r="AP19" s="360" t="s">
        <v>124</v>
      </c>
      <c r="AQ19" s="360"/>
      <c r="AR19" s="360"/>
      <c r="AS19" s="360"/>
      <c r="AT19" s="360"/>
      <c r="AU19" s="360"/>
      <c r="AV19" s="360"/>
      <c r="AW19" s="360"/>
      <c r="AX19" s="360"/>
      <c r="AY19" s="360"/>
      <c r="AZ19" s="360"/>
      <c r="BA19" s="360"/>
      <c r="BB19" s="360"/>
    </row>
    <row r="20" spans="7:54" ht="15.5" x14ac:dyDescent="0.35">
      <c r="G20" s="26">
        <v>2</v>
      </c>
      <c r="H20" s="26">
        <v>0.17</v>
      </c>
      <c r="I20" s="27">
        <v>0.21</v>
      </c>
      <c r="J20" s="26">
        <f>H20*1</f>
        <v>0.17</v>
      </c>
      <c r="K20" s="64">
        <f t="shared" si="3"/>
        <v>3.5700000000000003E-2</v>
      </c>
      <c r="AE20" s="52" t="s">
        <v>22</v>
      </c>
      <c r="AF20" s="42">
        <v>0.42777777777777781</v>
      </c>
      <c r="AG20" s="43">
        <v>1.7</v>
      </c>
      <c r="AH20" s="43">
        <v>8.4</v>
      </c>
      <c r="AI20" s="43">
        <v>0.97</v>
      </c>
      <c r="AJ20" s="43">
        <v>13.12</v>
      </c>
      <c r="AK20" s="45">
        <v>1</v>
      </c>
      <c r="AL20" s="3"/>
      <c r="AN20" s="6" t="s">
        <v>15</v>
      </c>
      <c r="AO20" s="6" t="s">
        <v>16</v>
      </c>
      <c r="AP20" s="146" t="s">
        <v>134</v>
      </c>
      <c r="AQ20" s="130" t="s">
        <v>135</v>
      </c>
      <c r="AR20" s="130" t="s">
        <v>136</v>
      </c>
      <c r="AS20" s="130" t="s">
        <v>137</v>
      </c>
      <c r="AT20" s="130" t="s">
        <v>138</v>
      </c>
      <c r="AU20" s="130" t="s">
        <v>139</v>
      </c>
      <c r="AV20" s="130" t="s">
        <v>140</v>
      </c>
      <c r="AW20" s="130" t="s">
        <v>141</v>
      </c>
      <c r="AX20" s="130" t="s">
        <v>142</v>
      </c>
      <c r="AY20" s="130" t="s">
        <v>143</v>
      </c>
      <c r="AZ20" s="130" t="s">
        <v>144</v>
      </c>
      <c r="BA20" s="130" t="s">
        <v>145</v>
      </c>
      <c r="BB20" s="133" t="s">
        <v>60</v>
      </c>
    </row>
    <row r="21" spans="7:54" x14ac:dyDescent="0.35">
      <c r="K21" s="131">
        <f>SUM(K19:K20)</f>
        <v>8.3549999999999999E-2</v>
      </c>
      <c r="AE21" s="52" t="s">
        <v>28</v>
      </c>
      <c r="AF21" s="42">
        <v>0.4375</v>
      </c>
      <c r="AG21" s="43">
        <v>3.6</v>
      </c>
      <c r="AH21" s="43">
        <v>7.94</v>
      </c>
      <c r="AI21" s="43">
        <v>0.80300000000000005</v>
      </c>
      <c r="AJ21" s="43">
        <v>11.2</v>
      </c>
      <c r="AK21" s="45">
        <v>1</v>
      </c>
      <c r="AL21" s="3"/>
      <c r="AN21" s="341" t="s">
        <v>17</v>
      </c>
      <c r="AO21" s="11" t="s">
        <v>18</v>
      </c>
      <c r="AP21" s="147">
        <f t="shared" ref="AP21:AP24" si="4">Q$11*0.002723*AP3</f>
        <v>32.046249670144505</v>
      </c>
      <c r="AQ21" s="147">
        <f t="shared" ref="AQ21:AQ24" si="5">R$11*0.002723*AQ3</f>
        <v>20.904692608632004</v>
      </c>
      <c r="AR21" s="147">
        <f t="shared" ref="AR21:AR24" si="6">S$11*0.002723*AR3</f>
        <v>32.909401253358006</v>
      </c>
      <c r="AS21" s="147">
        <f t="shared" ref="AS21:AS24" si="7">T$11*0.002723*AS3</f>
        <v>102.76175398482</v>
      </c>
      <c r="AT21" s="147">
        <f t="shared" ref="AT21:AT24" si="8">U$11*0.002723*AT3</f>
        <v>27.121355981496006</v>
      </c>
      <c r="AU21" s="147">
        <f t="shared" ref="AU21:AU24" si="9">V$11*0.002723*AU3</f>
        <v>26.44572279258</v>
      </c>
      <c r="AV21" s="147">
        <f t="shared" ref="AV21:AV24" si="10">W$11*0.002723*AV3</f>
        <v>9.0993736184400014</v>
      </c>
      <c r="AW21" s="147">
        <f t="shared" ref="AW21:AW24" si="11">X$11*0.002723*AW3</f>
        <v>48.567655601954996</v>
      </c>
      <c r="AX21" s="147">
        <f t="shared" ref="AX21:AX24" si="12">Y$11*0.002723*AX3</f>
        <v>231.01639811208</v>
      </c>
      <c r="AY21" s="147">
        <f t="shared" ref="AY21:AY24" si="13">Z$11*0.002723*AY3</f>
        <v>46.142997271140004</v>
      </c>
      <c r="AZ21" s="147">
        <f t="shared" ref="AZ21:AZ24" si="14">AA$11*0.002723*AZ3</f>
        <v>23.989611156840002</v>
      </c>
      <c r="BA21" s="147">
        <f t="shared" ref="BA21:BA24" si="15">AB$11*0.002723*BA3</f>
        <v>38.25101478422701</v>
      </c>
      <c r="BB21" s="148">
        <f>SUM(AP21:BA21)</f>
        <v>639.25622683571248</v>
      </c>
    </row>
    <row r="22" spans="7:54" x14ac:dyDescent="0.35">
      <c r="AE22" s="52" t="s">
        <v>30</v>
      </c>
      <c r="AF22" s="42">
        <v>0.43472222222222223</v>
      </c>
      <c r="AG22" s="43">
        <v>2.9</v>
      </c>
      <c r="AH22" s="43">
        <v>7.74</v>
      </c>
      <c r="AI22" s="43">
        <v>1.1299999999999999</v>
      </c>
      <c r="AJ22" s="43">
        <v>10.87</v>
      </c>
      <c r="AK22" s="45">
        <v>4</v>
      </c>
      <c r="AL22" s="3"/>
      <c r="AN22" s="341"/>
      <c r="AO22" s="11" t="s">
        <v>20</v>
      </c>
      <c r="AP22" s="147">
        <f t="shared" si="4"/>
        <v>15.117916268385002</v>
      </c>
      <c r="AQ22" s="147">
        <f t="shared" si="5"/>
        <v>20.619998351316003</v>
      </c>
      <c r="AR22" s="147">
        <f t="shared" si="6"/>
        <v>21.484632154650001</v>
      </c>
      <c r="AS22" s="147">
        <f t="shared" si="7"/>
        <v>54.937071342720003</v>
      </c>
      <c r="AT22" s="147">
        <f t="shared" si="8"/>
        <v>4.4151044621040008</v>
      </c>
      <c r="AU22" s="147">
        <f t="shared" si="9"/>
        <v>9.5454975760200007</v>
      </c>
      <c r="AV22" s="147">
        <f t="shared" si="10"/>
        <v>6.4959417220530007</v>
      </c>
      <c r="AW22" s="147">
        <f t="shared" si="11"/>
        <v>14.437471938749999</v>
      </c>
      <c r="AX22" s="147">
        <f t="shared" si="12"/>
        <v>105.88251580137</v>
      </c>
      <c r="AY22" s="147">
        <f t="shared" si="13"/>
        <v>26.035992873660003</v>
      </c>
      <c r="AZ22" s="147">
        <f t="shared" si="14"/>
        <v>14.365871797410001</v>
      </c>
      <c r="BA22" s="147">
        <f t="shared" si="15"/>
        <v>29.186793271377006</v>
      </c>
      <c r="BB22" s="148">
        <f t="shared" ref="BB22:BB36" si="16">SUM(AP22:BA22)</f>
        <v>322.52480755981503</v>
      </c>
    </row>
    <row r="23" spans="7:54" x14ac:dyDescent="0.35">
      <c r="AE23" s="317">
        <v>41414</v>
      </c>
      <c r="AF23" s="317"/>
      <c r="AG23" s="317"/>
      <c r="AH23" s="317"/>
      <c r="AI23" s="317"/>
      <c r="AJ23" s="317"/>
      <c r="AK23" s="317"/>
      <c r="AL23" s="132"/>
      <c r="AN23" s="341"/>
      <c r="AO23" s="22" t="s">
        <v>23</v>
      </c>
      <c r="AP23" s="147">
        <f t="shared" si="4"/>
        <v>1.4184711560460004</v>
      </c>
      <c r="AQ23" s="147">
        <f t="shared" si="5"/>
        <v>0.65072973100800013</v>
      </c>
      <c r="AR23" s="147">
        <f t="shared" si="6"/>
        <v>1.9715309506620002</v>
      </c>
      <c r="AS23" s="147">
        <f t="shared" si="7"/>
        <v>6.1313695695000003</v>
      </c>
      <c r="AT23" s="147">
        <f t="shared" si="8"/>
        <v>1.6293837895860004</v>
      </c>
      <c r="AU23" s="147">
        <f t="shared" si="9"/>
        <v>2.7384624193500002</v>
      </c>
      <c r="AV23" s="147">
        <f t="shared" si="10"/>
        <v>0.60662490789599999</v>
      </c>
      <c r="AW23" s="147">
        <f t="shared" si="11"/>
        <v>2.4254952857099998</v>
      </c>
      <c r="AX23" s="147">
        <f t="shared" si="12"/>
        <v>2.6553608978400001</v>
      </c>
      <c r="AY23" s="147">
        <f t="shared" si="13"/>
        <v>0.25778210766000004</v>
      </c>
      <c r="AZ23" s="147">
        <f t="shared" si="14"/>
        <v>1.3947448347000002</v>
      </c>
      <c r="BA23" s="147">
        <f t="shared" si="15"/>
        <v>0.30214071709500007</v>
      </c>
      <c r="BB23" s="148">
        <f t="shared" si="16"/>
        <v>22.182096367053003</v>
      </c>
    </row>
    <row r="24" spans="7:54" x14ac:dyDescent="0.35">
      <c r="AE24" s="15" t="s">
        <v>17</v>
      </c>
      <c r="AF24" s="42">
        <v>0.44097222222222227</v>
      </c>
      <c r="AG24" s="43">
        <v>9.1999999999999993</v>
      </c>
      <c r="AH24" s="43">
        <v>7.93</v>
      </c>
      <c r="AI24" s="43">
        <v>0.57199999999999995</v>
      </c>
      <c r="AJ24" s="43">
        <v>11.42</v>
      </c>
      <c r="AK24" s="87">
        <v>1</v>
      </c>
      <c r="AL24" s="3"/>
      <c r="AN24" s="341"/>
      <c r="AO24" s="11" t="s">
        <v>29</v>
      </c>
      <c r="AP24" s="147">
        <f t="shared" si="4"/>
        <v>1.9597298866425004</v>
      </c>
      <c r="AQ24" s="147">
        <f t="shared" si="5"/>
        <v>0.36603547369200007</v>
      </c>
      <c r="AR24" s="147">
        <f t="shared" si="6"/>
        <v>2.578155858558</v>
      </c>
      <c r="AS24" s="147">
        <f t="shared" si="7"/>
        <v>4.6598408728200003</v>
      </c>
      <c r="AT24" s="147">
        <f t="shared" si="8"/>
        <v>0.47304690665400012</v>
      </c>
      <c r="AU24" s="147">
        <f t="shared" si="9"/>
        <v>2.7384624193500002</v>
      </c>
      <c r="AV24" s="147">
        <f t="shared" si="10"/>
        <v>0.151656226974</v>
      </c>
      <c r="AW24" s="147">
        <f t="shared" si="11"/>
        <v>1.6169968571399997</v>
      </c>
      <c r="AX24" s="147">
        <f t="shared" si="12"/>
        <v>8.6299229179800001</v>
      </c>
      <c r="AY24" s="147">
        <f t="shared" si="13"/>
        <v>0.25778210766000004</v>
      </c>
      <c r="AZ24" s="147">
        <f t="shared" si="14"/>
        <v>0.88333839531000014</v>
      </c>
      <c r="BA24" s="147">
        <f t="shared" si="15"/>
        <v>0.96685029470400019</v>
      </c>
      <c r="BB24" s="148">
        <f t="shared" si="16"/>
        <v>25.281818217484499</v>
      </c>
    </row>
    <row r="25" spans="7:54" x14ac:dyDescent="0.35">
      <c r="AE25" s="15" t="s">
        <v>22</v>
      </c>
      <c r="AF25" s="42">
        <v>0.44930555555555557</v>
      </c>
      <c r="AG25" s="43">
        <v>10.3</v>
      </c>
      <c r="AH25" s="43">
        <v>7.91</v>
      </c>
      <c r="AI25" s="43">
        <v>0.83</v>
      </c>
      <c r="AJ25" s="43">
        <v>9.8000000000000007</v>
      </c>
      <c r="AK25" s="87">
        <v>1</v>
      </c>
      <c r="AL25" s="3"/>
      <c r="AN25" s="342" t="s">
        <v>22</v>
      </c>
      <c r="AO25" s="36" t="s">
        <v>18</v>
      </c>
      <c r="AP25" s="149">
        <f>Q$12*0.002723*AP7</f>
        <v>4.512977967525301</v>
      </c>
      <c r="AQ25" s="149">
        <f t="shared" ref="AQ25:BA28" si="17">R$12*0.002723*AQ7</f>
        <v>2.7792086234640001</v>
      </c>
      <c r="AR25" s="149">
        <f t="shared" si="17"/>
        <v>8.7679394800200008</v>
      </c>
      <c r="AS25" s="149">
        <f t="shared" si="17"/>
        <v>47.667713101470007</v>
      </c>
      <c r="AT25" s="149">
        <f t="shared" si="17"/>
        <v>8.0970364361880005</v>
      </c>
      <c r="AU25" s="149">
        <f t="shared" si="17"/>
        <v>9.0877102470000022</v>
      </c>
      <c r="AV25" s="149">
        <f t="shared" si="17"/>
        <v>0.69550951774500003</v>
      </c>
      <c r="AW25" s="149">
        <f t="shared" si="17"/>
        <v>5.1221639574000006</v>
      </c>
      <c r="AX25" s="149">
        <f t="shared" si="17"/>
        <v>101.48024104785</v>
      </c>
      <c r="AY25" s="149">
        <f t="shared" si="17"/>
        <v>8.1686797752000011</v>
      </c>
      <c r="AZ25" s="149">
        <f t="shared" si="17"/>
        <v>8.5975246639800016</v>
      </c>
      <c r="BA25" s="149">
        <f t="shared" si="17"/>
        <v>13.313274123786002</v>
      </c>
      <c r="BB25" s="150">
        <f t="shared" si="16"/>
        <v>218.28997894162831</v>
      </c>
    </row>
    <row r="26" spans="7:54" x14ac:dyDescent="0.35">
      <c r="AE26" s="15" t="s">
        <v>28</v>
      </c>
      <c r="AF26" s="42">
        <v>0.45902777777777781</v>
      </c>
      <c r="AG26" s="43">
        <v>12.1</v>
      </c>
      <c r="AH26" s="43">
        <v>7.43</v>
      </c>
      <c r="AI26" s="43">
        <v>0.79</v>
      </c>
      <c r="AJ26" s="43">
        <v>9.06</v>
      </c>
      <c r="AK26" s="87">
        <v>12</v>
      </c>
      <c r="AL26" s="3"/>
      <c r="AN26" s="342"/>
      <c r="AO26" s="36" t="s">
        <v>20</v>
      </c>
      <c r="AP26" s="149">
        <f t="shared" ref="AP26:AP28" si="18">Q$12*0.002723*AP8</f>
        <v>1.7693561262258006</v>
      </c>
      <c r="AQ26" s="149">
        <f t="shared" si="17"/>
        <v>1.7335657750320002</v>
      </c>
      <c r="AR26" s="149">
        <f t="shared" si="17"/>
        <v>4.1881222945800003</v>
      </c>
      <c r="AS26" s="149">
        <f t="shared" si="17"/>
        <v>18.973389490020004</v>
      </c>
      <c r="AT26" s="149">
        <f t="shared" si="17"/>
        <v>0.87378091038000005</v>
      </c>
      <c r="AU26" s="149">
        <f t="shared" si="17"/>
        <v>1.7009083350000003</v>
      </c>
      <c r="AV26" s="149">
        <f t="shared" si="17"/>
        <v>0.208401768855</v>
      </c>
      <c r="AW26" s="149">
        <f t="shared" si="17"/>
        <v>0.34315150695000007</v>
      </c>
      <c r="AX26" s="149">
        <f t="shared" si="17"/>
        <v>16.574136790049998</v>
      </c>
      <c r="AY26" s="149">
        <f t="shared" si="17"/>
        <v>2.4439082934000003</v>
      </c>
      <c r="AZ26" s="149">
        <f t="shared" si="17"/>
        <v>3.5762812677900007</v>
      </c>
      <c r="BA26" s="149">
        <f t="shared" si="17"/>
        <v>6.6718696409820009</v>
      </c>
      <c r="BB26" s="150">
        <f t="shared" si="16"/>
        <v>59.056872199264809</v>
      </c>
    </row>
    <row r="27" spans="7:54" x14ac:dyDescent="0.35">
      <c r="AE27" s="15" t="s">
        <v>30</v>
      </c>
      <c r="AF27" s="42">
        <v>0.45694444444444443</v>
      </c>
      <c r="AG27" s="43">
        <v>12</v>
      </c>
      <c r="AH27" s="43">
        <v>7.82</v>
      </c>
      <c r="AI27" s="43">
        <v>0.65</v>
      </c>
      <c r="AJ27" s="43">
        <v>9.1999999999999993</v>
      </c>
      <c r="AK27" s="87">
        <v>4</v>
      </c>
      <c r="AL27" s="3"/>
      <c r="AN27" s="342"/>
      <c r="AO27" s="40" t="s">
        <v>23</v>
      </c>
      <c r="AP27" s="149">
        <f t="shared" si="18"/>
        <v>0.25756449938730008</v>
      </c>
      <c r="AQ27" s="149">
        <f t="shared" si="17"/>
        <v>0.27516917064000002</v>
      </c>
      <c r="AR27" s="149">
        <f t="shared" si="17"/>
        <v>0.99430241526000007</v>
      </c>
      <c r="AS27" s="149">
        <f t="shared" si="17"/>
        <v>2.9279922052500003</v>
      </c>
      <c r="AT27" s="149">
        <f t="shared" si="17"/>
        <v>0.99028503176400018</v>
      </c>
      <c r="AU27" s="149">
        <f t="shared" si="17"/>
        <v>1.3607266680000003</v>
      </c>
      <c r="AV27" s="149">
        <f t="shared" si="17"/>
        <v>6.2771617124999998E-2</v>
      </c>
      <c r="AW27" s="149">
        <f t="shared" si="17"/>
        <v>0.30967331115000007</v>
      </c>
      <c r="AX27" s="149">
        <f t="shared" si="17"/>
        <v>5.2339379337</v>
      </c>
      <c r="AY27" s="149">
        <f t="shared" si="17"/>
        <v>0.33478195800000005</v>
      </c>
      <c r="AZ27" s="149">
        <f t="shared" si="17"/>
        <v>1.5533342880300003</v>
      </c>
      <c r="BA27" s="149">
        <f t="shared" si="17"/>
        <v>0.15232579089000001</v>
      </c>
      <c r="BB27" s="150">
        <f t="shared" si="16"/>
        <v>14.452864889196302</v>
      </c>
    </row>
    <row r="28" spans="7:54" x14ac:dyDescent="0.35">
      <c r="AE28" s="317">
        <v>41442</v>
      </c>
      <c r="AF28" s="317"/>
      <c r="AG28" s="317"/>
      <c r="AH28" s="317"/>
      <c r="AI28" s="317"/>
      <c r="AJ28" s="318"/>
      <c r="AK28" s="318"/>
      <c r="AL28" s="3"/>
      <c r="AN28" s="342"/>
      <c r="AO28" s="36" t="s">
        <v>29</v>
      </c>
      <c r="AP28" s="149">
        <f t="shared" si="18"/>
        <v>0.54872436825990012</v>
      </c>
      <c r="AQ28" s="149">
        <f t="shared" si="17"/>
        <v>0.17885996091600001</v>
      </c>
      <c r="AR28" s="149">
        <f t="shared" si="17"/>
        <v>0.27117338598000001</v>
      </c>
      <c r="AS28" s="149">
        <f t="shared" si="17"/>
        <v>3.5135906463000004</v>
      </c>
      <c r="AT28" s="149">
        <f t="shared" si="17"/>
        <v>0.69902472830400009</v>
      </c>
      <c r="AU28" s="149">
        <f t="shared" si="17"/>
        <v>0.48597381000000006</v>
      </c>
      <c r="AV28" s="149">
        <f t="shared" si="17"/>
        <v>5.0217293700000002E-3</v>
      </c>
      <c r="AW28" s="149">
        <f t="shared" si="17"/>
        <v>0.15902143005000002</v>
      </c>
      <c r="AX28" s="149">
        <f t="shared" si="17"/>
        <v>4.6523892743999999</v>
      </c>
      <c r="AY28" s="149">
        <f t="shared" si="17"/>
        <v>6.6956391600000012E-2</v>
      </c>
      <c r="AZ28" s="149">
        <f t="shared" si="17"/>
        <v>0.5418607981500001</v>
      </c>
      <c r="BA28" s="149">
        <f t="shared" si="17"/>
        <v>0.48744253084800004</v>
      </c>
      <c r="BB28" s="150">
        <f t="shared" si="16"/>
        <v>11.6100390541779</v>
      </c>
    </row>
    <row r="29" spans="7:54" x14ac:dyDescent="0.35">
      <c r="AE29" s="15" t="s">
        <v>17</v>
      </c>
      <c r="AF29" s="42">
        <v>0.45</v>
      </c>
      <c r="AG29" s="43">
        <v>11.4</v>
      </c>
      <c r="AH29" s="43">
        <v>7.87</v>
      </c>
      <c r="AI29" s="43">
        <v>0.128</v>
      </c>
      <c r="AJ29" s="43">
        <v>12.07</v>
      </c>
      <c r="AK29" s="45">
        <v>21</v>
      </c>
      <c r="AL29" s="3"/>
      <c r="AN29" s="341" t="s">
        <v>28</v>
      </c>
      <c r="AO29" s="11" t="s">
        <v>18</v>
      </c>
      <c r="AP29" s="147">
        <f>Q$13*0.002723*AP11</f>
        <v>2.4959668878690007</v>
      </c>
      <c r="AQ29" s="147">
        <f t="shared" ref="AQ29:BA32" si="19">R$13*0.002723*AQ11</f>
        <v>3.9607729468440001</v>
      </c>
      <c r="AR29" s="147">
        <f t="shared" si="19"/>
        <v>2.8300792819530001</v>
      </c>
      <c r="AS29" s="147">
        <f t="shared" si="19"/>
        <v>0.64326733317000007</v>
      </c>
      <c r="AT29" s="147">
        <f t="shared" si="19"/>
        <v>2.8489944625800003</v>
      </c>
      <c r="AU29" s="147">
        <f t="shared" si="19"/>
        <v>2.9829072457800003</v>
      </c>
      <c r="AV29" s="147">
        <f t="shared" si="19"/>
        <v>9.9932414462999997E-2</v>
      </c>
      <c r="AW29" s="147">
        <f t="shared" si="19"/>
        <v>1.1750846725800002</v>
      </c>
      <c r="AX29" s="147">
        <f t="shared" si="19"/>
        <v>57.004727913000004</v>
      </c>
      <c r="AY29" s="147">
        <f t="shared" si="19"/>
        <v>1.8500050999080002</v>
      </c>
      <c r="AZ29" s="147">
        <f t="shared" si="19"/>
        <v>7.483996674000001</v>
      </c>
      <c r="BA29" s="147">
        <f t="shared" si="19"/>
        <v>13.660108232274002</v>
      </c>
      <c r="BB29" s="148">
        <f t="shared" si="16"/>
        <v>97.035843164420996</v>
      </c>
    </row>
    <row r="30" spans="7:54" x14ac:dyDescent="0.35">
      <c r="AE30" s="15" t="s">
        <v>22</v>
      </c>
      <c r="AF30" s="42">
        <v>0.45902777777777781</v>
      </c>
      <c r="AG30" s="43">
        <v>12.4</v>
      </c>
      <c r="AH30" s="43">
        <v>8.16</v>
      </c>
      <c r="AI30" s="43">
        <v>0.86</v>
      </c>
      <c r="AJ30" s="43">
        <v>10.91</v>
      </c>
      <c r="AK30" s="45">
        <v>27</v>
      </c>
      <c r="AN30" s="341"/>
      <c r="AO30" s="11" t="s">
        <v>20</v>
      </c>
      <c r="AP30" s="147">
        <f t="shared" ref="AP30:AP32" si="20">Q$13*0.002723*AP12</f>
        <v>1.3128474482970003</v>
      </c>
      <c r="AQ30" s="147">
        <f t="shared" si="19"/>
        <v>2.1981783362280001</v>
      </c>
      <c r="AR30" s="147">
        <f t="shared" si="19"/>
        <v>1.321886561163</v>
      </c>
      <c r="AS30" s="147">
        <f t="shared" si="19"/>
        <v>0.27700507170000005</v>
      </c>
      <c r="AT30" s="147">
        <f t="shared" si="19"/>
        <v>0.48309036539400008</v>
      </c>
      <c r="AU30" s="147">
        <f t="shared" si="19"/>
        <v>0.95348061522000005</v>
      </c>
      <c r="AV30" s="147">
        <f t="shared" si="19"/>
        <v>2.0589090417000001E-2</v>
      </c>
      <c r="AW30" s="147">
        <f t="shared" si="19"/>
        <v>1.9584744543000004E-2</v>
      </c>
      <c r="AX30" s="147">
        <f t="shared" si="19"/>
        <v>18.224017875000001</v>
      </c>
      <c r="AY30" s="147">
        <f t="shared" si="19"/>
        <v>0.27719946122400002</v>
      </c>
      <c r="AZ30" s="147">
        <f t="shared" si="19"/>
        <v>3.1272414673500002</v>
      </c>
      <c r="BA30" s="147">
        <f t="shared" si="19"/>
        <v>8.3009186486100006</v>
      </c>
      <c r="BB30" s="148">
        <f t="shared" si="16"/>
        <v>36.516039685145998</v>
      </c>
    </row>
    <row r="31" spans="7:54" x14ac:dyDescent="0.35">
      <c r="AE31" s="15" t="s">
        <v>28</v>
      </c>
      <c r="AF31" s="42">
        <v>0.46875</v>
      </c>
      <c r="AG31" s="43">
        <v>13.6</v>
      </c>
      <c r="AH31" s="43">
        <v>8.17</v>
      </c>
      <c r="AI31" s="43">
        <v>0.83</v>
      </c>
      <c r="AJ31" s="43">
        <v>10.1</v>
      </c>
      <c r="AK31" s="45">
        <v>66</v>
      </c>
      <c r="AN31" s="341"/>
      <c r="AO31" s="22" t="s">
        <v>23</v>
      </c>
      <c r="AP31" s="147">
        <f t="shared" si="20"/>
        <v>0.13491712907400003</v>
      </c>
      <c r="AQ31" s="147">
        <f t="shared" si="19"/>
        <v>0.172207519428</v>
      </c>
      <c r="AR31" s="147">
        <f t="shared" si="19"/>
        <v>0.23953649094900001</v>
      </c>
      <c r="AS31" s="147">
        <f t="shared" si="19"/>
        <v>3.6934009560000008E-2</v>
      </c>
      <c r="AT31" s="147">
        <f t="shared" si="19"/>
        <v>0.34683410848800006</v>
      </c>
      <c r="AU31" s="147">
        <f t="shared" si="19"/>
        <v>0.3061635003</v>
      </c>
      <c r="AV31" s="147">
        <f t="shared" si="19"/>
        <v>1.4563015173E-2</v>
      </c>
      <c r="AW31" s="147">
        <f t="shared" si="19"/>
        <v>9.7923722715000008E-2</v>
      </c>
      <c r="AX31" s="147">
        <f t="shared" si="19"/>
        <v>2.0410900020000002</v>
      </c>
      <c r="AY31" s="147">
        <f t="shared" si="19"/>
        <v>4.2182526708000004E-2</v>
      </c>
      <c r="AZ31" s="147">
        <f t="shared" si="19"/>
        <v>1.2027851797500002</v>
      </c>
      <c r="BA31" s="147">
        <f t="shared" si="19"/>
        <v>0.14563015173000002</v>
      </c>
      <c r="BB31" s="148">
        <f t="shared" si="16"/>
        <v>4.7807673558749997</v>
      </c>
    </row>
    <row r="32" spans="7:54" x14ac:dyDescent="0.35">
      <c r="AE32" s="15" t="s">
        <v>30</v>
      </c>
      <c r="AF32" s="42">
        <v>0.46597222222222223</v>
      </c>
      <c r="AG32" s="43">
        <v>13.2</v>
      </c>
      <c r="AH32" s="43">
        <v>8.16</v>
      </c>
      <c r="AI32" s="43">
        <v>0.94</v>
      </c>
      <c r="AJ32" s="43">
        <v>10.7</v>
      </c>
      <c r="AK32" s="45">
        <v>17</v>
      </c>
      <c r="AN32" s="341"/>
      <c r="AO32" s="11" t="s">
        <v>29</v>
      </c>
      <c r="AP32" s="147">
        <f t="shared" si="20"/>
        <v>0.35804930408100005</v>
      </c>
      <c r="AQ32" s="147">
        <f t="shared" si="19"/>
        <v>0.91168686756000006</v>
      </c>
      <c r="AR32" s="147">
        <f t="shared" si="19"/>
        <v>1.0823500702140001</v>
      </c>
      <c r="AS32" s="147">
        <f t="shared" si="19"/>
        <v>8.0023687380000014E-2</v>
      </c>
      <c r="AT32" s="147">
        <f t="shared" si="19"/>
        <v>0.37160797338000007</v>
      </c>
      <c r="AU32" s="147">
        <f t="shared" si="19"/>
        <v>0.27992091456000001</v>
      </c>
      <c r="AV32" s="147">
        <f t="shared" si="19"/>
        <v>2.2597782165E-2</v>
      </c>
      <c r="AW32" s="147">
        <f t="shared" si="19"/>
        <v>7.8338978172000015E-2</v>
      </c>
      <c r="AX32" s="147">
        <f t="shared" si="19"/>
        <v>6.7064385780000002</v>
      </c>
      <c r="AY32" s="147">
        <f t="shared" si="19"/>
        <v>0.18680833256400001</v>
      </c>
      <c r="AZ32" s="147">
        <f t="shared" si="19"/>
        <v>0.58802831010000012</v>
      </c>
      <c r="BA32" s="147">
        <f t="shared" si="19"/>
        <v>0.72815075865000012</v>
      </c>
      <c r="BB32" s="148">
        <f t="shared" si="16"/>
        <v>11.394001556826002</v>
      </c>
    </row>
    <row r="33" spans="31:54" x14ac:dyDescent="0.35">
      <c r="AE33" s="317">
        <v>41477</v>
      </c>
      <c r="AF33" s="317"/>
      <c r="AG33" s="317"/>
      <c r="AH33" s="317"/>
      <c r="AI33" s="317"/>
      <c r="AJ33" s="338"/>
      <c r="AK33" s="338"/>
      <c r="AN33" s="342" t="s">
        <v>30</v>
      </c>
      <c r="AO33" s="36" t="s">
        <v>18</v>
      </c>
      <c r="AP33" s="149">
        <f>Q$14*0.002723*AP15</f>
        <v>6.8534553750012011</v>
      </c>
      <c r="AQ33" s="149">
        <f t="shared" ref="AQ33:BA36" si="21">R$14*0.002723*AQ15</f>
        <v>0.63712246432800013</v>
      </c>
      <c r="AR33" s="149">
        <f t="shared" si="21"/>
        <v>1.06460662644</v>
      </c>
      <c r="AS33" s="149">
        <f t="shared" si="21"/>
        <v>9.9051181954200018</v>
      </c>
      <c r="AT33" s="149">
        <f t="shared" si="21"/>
        <v>3.0719592466080003</v>
      </c>
      <c r="AU33" s="149">
        <f t="shared" si="21"/>
        <v>2.2145826521700003</v>
      </c>
      <c r="AV33" s="149">
        <f t="shared" si="21"/>
        <v>0.124706279355</v>
      </c>
      <c r="AW33" s="149">
        <f t="shared" si="21"/>
        <v>2.7795272062950005</v>
      </c>
      <c r="AX33" s="149">
        <f t="shared" si="21"/>
        <v>28.266828649920004</v>
      </c>
      <c r="AY33" s="149">
        <f t="shared" si="21"/>
        <v>6.7739781381720006</v>
      </c>
      <c r="AZ33" s="149">
        <f t="shared" si="21"/>
        <v>1.3861592973900001</v>
      </c>
      <c r="BA33" s="149">
        <f t="shared" si="21"/>
        <v>2.105108951904</v>
      </c>
      <c r="BB33" s="150">
        <f t="shared" si="16"/>
        <v>65.183153083003205</v>
      </c>
    </row>
    <row r="34" spans="31:54" x14ac:dyDescent="0.35">
      <c r="AE34" s="15" t="s">
        <v>17</v>
      </c>
      <c r="AF34" s="42">
        <v>0.4680555555555555</v>
      </c>
      <c r="AG34" s="43">
        <v>14.5</v>
      </c>
      <c r="AH34" s="43">
        <v>8.01</v>
      </c>
      <c r="AI34" s="43">
        <v>0.88</v>
      </c>
      <c r="AJ34" s="43">
        <v>8.6300000000000008</v>
      </c>
      <c r="AK34" s="89">
        <v>11</v>
      </c>
      <c r="AN34" s="342"/>
      <c r="AO34" s="36" t="s">
        <v>20</v>
      </c>
      <c r="AP34" s="149">
        <f t="shared" ref="AP34:AP36" si="22">Q$14*0.002723*AP16</f>
        <v>1.3886086053924003</v>
      </c>
      <c r="AQ34" s="149">
        <f t="shared" si="21"/>
        <v>1.6933487424000002E-2</v>
      </c>
      <c r="AR34" s="149">
        <f t="shared" si="21"/>
        <v>0.44526000414</v>
      </c>
      <c r="AS34" s="149">
        <f t="shared" si="21"/>
        <v>5.7076004071800011</v>
      </c>
      <c r="AT34" s="149">
        <f t="shared" si="21"/>
        <v>3.1134722094000006E-2</v>
      </c>
      <c r="AU34" s="149">
        <f t="shared" si="21"/>
        <v>2.0410900020000004E-2</v>
      </c>
      <c r="AV34" s="149">
        <f t="shared" si="21"/>
        <v>5.0217293700000002E-3</v>
      </c>
      <c r="AW34" s="149">
        <f t="shared" si="21"/>
        <v>9.0391128660000011E-3</v>
      </c>
      <c r="AX34" s="149">
        <f t="shared" si="21"/>
        <v>3.4471742256000004</v>
      </c>
      <c r="AY34" s="149">
        <f t="shared" si="21"/>
        <v>1.7440466102010002</v>
      </c>
      <c r="AZ34" s="149">
        <f t="shared" si="21"/>
        <v>4.8759372270000004E-2</v>
      </c>
      <c r="BA34" s="149">
        <f t="shared" si="21"/>
        <v>0.62671182537600001</v>
      </c>
      <c r="BB34" s="150">
        <f t="shared" si="16"/>
        <v>13.490701001933402</v>
      </c>
    </row>
    <row r="35" spans="31:54" x14ac:dyDescent="0.35">
      <c r="AE35" s="15" t="s">
        <v>22</v>
      </c>
      <c r="AF35" s="42">
        <v>0.47638888888888892</v>
      </c>
      <c r="AG35" s="43">
        <v>15.3</v>
      </c>
      <c r="AH35" s="43">
        <v>8.26</v>
      </c>
      <c r="AI35" s="43">
        <v>0.91</v>
      </c>
      <c r="AJ35" s="43">
        <v>8.24</v>
      </c>
      <c r="AK35" s="89">
        <v>37</v>
      </c>
      <c r="AN35" s="342"/>
      <c r="AO35" s="40" t="s">
        <v>23</v>
      </c>
      <c r="AP35" s="149">
        <f t="shared" si="22"/>
        <v>0.66294862450992009</v>
      </c>
      <c r="AQ35" s="149">
        <f t="shared" si="21"/>
        <v>3.8100346704000004E-2</v>
      </c>
      <c r="AR35" s="149">
        <f t="shared" si="21"/>
        <v>0.15399970067999999</v>
      </c>
      <c r="AS35" s="149">
        <f t="shared" si="21"/>
        <v>0.4607031718800001</v>
      </c>
      <c r="AT35" s="149">
        <f t="shared" si="21"/>
        <v>0.24907777675200005</v>
      </c>
      <c r="AU35" s="149">
        <f t="shared" si="21"/>
        <v>0.28575260028000005</v>
      </c>
      <c r="AV35" s="149">
        <f t="shared" si="21"/>
        <v>1.7576052795000002E-2</v>
      </c>
      <c r="AW35" s="149">
        <f t="shared" si="21"/>
        <v>0.19886048305200002</v>
      </c>
      <c r="AX35" s="149">
        <f t="shared" si="21"/>
        <v>1.1818883059200003</v>
      </c>
      <c r="AY35" s="149">
        <f t="shared" si="21"/>
        <v>0.151656226974</v>
      </c>
      <c r="AZ35" s="149">
        <f t="shared" si="21"/>
        <v>0.33434998128000004</v>
      </c>
      <c r="BA35" s="149">
        <f t="shared" si="21"/>
        <v>0.112486737888</v>
      </c>
      <c r="BB35" s="150">
        <f t="shared" si="16"/>
        <v>3.8474000087149207</v>
      </c>
    </row>
    <row r="36" spans="31:54" x14ac:dyDescent="0.35">
      <c r="AE36" s="15" t="s">
        <v>28</v>
      </c>
      <c r="AF36" s="42">
        <v>0.4861111111111111</v>
      </c>
      <c r="AG36" s="43">
        <v>17.399999999999999</v>
      </c>
      <c r="AH36" s="43">
        <v>8.1300000000000008</v>
      </c>
      <c r="AI36" s="43">
        <v>0.67</v>
      </c>
      <c r="AJ36" s="43">
        <v>6.67</v>
      </c>
      <c r="AK36" s="89">
        <v>60</v>
      </c>
      <c r="AN36" s="342"/>
      <c r="AO36" s="36" t="s">
        <v>29</v>
      </c>
      <c r="AP36" s="149">
        <f t="shared" si="22"/>
        <v>1.1735982406864802</v>
      </c>
      <c r="AQ36" s="149">
        <f t="shared" si="21"/>
        <v>8.6784123048000011E-2</v>
      </c>
      <c r="AR36" s="149">
        <f t="shared" si="21"/>
        <v>0.15734752026000001</v>
      </c>
      <c r="AS36" s="149">
        <f t="shared" si="21"/>
        <v>0.38391930990000006</v>
      </c>
      <c r="AT36" s="149">
        <f t="shared" si="21"/>
        <v>0.13491712907400003</v>
      </c>
      <c r="AU36" s="149">
        <f t="shared" si="21"/>
        <v>8.1643600080000017E-2</v>
      </c>
      <c r="AV36" s="149">
        <f t="shared" si="21"/>
        <v>1.67390979E-3</v>
      </c>
      <c r="AW36" s="149">
        <f t="shared" si="21"/>
        <v>8.1352015794000004E-2</v>
      </c>
      <c r="AX36" s="149">
        <f t="shared" si="21"/>
        <v>1.0833976137600001</v>
      </c>
      <c r="AY36" s="149">
        <f t="shared" si="21"/>
        <v>5.0552075658000004E-2</v>
      </c>
      <c r="AZ36" s="149">
        <f t="shared" si="21"/>
        <v>0.16020936602999999</v>
      </c>
      <c r="BA36" s="149">
        <f t="shared" si="21"/>
        <v>0.466016485536</v>
      </c>
      <c r="BB36" s="150">
        <f t="shared" si="16"/>
        <v>3.8614113896164808</v>
      </c>
    </row>
    <row r="37" spans="31:54" x14ac:dyDescent="0.35">
      <c r="AE37" s="15" t="s">
        <v>30</v>
      </c>
      <c r="AF37" s="42">
        <v>0.48333333333333334</v>
      </c>
      <c r="AG37" s="43">
        <v>16.600000000000001</v>
      </c>
      <c r="AH37" s="43">
        <v>8.26</v>
      </c>
      <c r="AI37" s="43">
        <v>1</v>
      </c>
      <c r="AJ37" s="43">
        <v>7.88</v>
      </c>
      <c r="AK37" s="89">
        <v>6</v>
      </c>
    </row>
    <row r="38" spans="31:54" x14ac:dyDescent="0.35">
      <c r="AE38" s="317">
        <v>41512</v>
      </c>
      <c r="AF38" s="317"/>
      <c r="AG38" s="317"/>
      <c r="AH38" s="317"/>
      <c r="AI38" s="317"/>
      <c r="AJ38" s="317"/>
      <c r="AK38" s="317"/>
    </row>
    <row r="39" spans="31:54" x14ac:dyDescent="0.35">
      <c r="AE39" s="15" t="s">
        <v>17</v>
      </c>
      <c r="AF39" s="42">
        <v>0.47013888888888888</v>
      </c>
      <c r="AG39" s="43">
        <v>14.65</v>
      </c>
      <c r="AH39" s="43">
        <v>8.4700000000000006</v>
      </c>
      <c r="AI39" s="43">
        <v>0.91400000000000003</v>
      </c>
      <c r="AJ39" s="43">
        <v>8.17</v>
      </c>
      <c r="AK39" s="89">
        <v>10</v>
      </c>
    </row>
    <row r="40" spans="31:54" x14ac:dyDescent="0.35">
      <c r="AE40" s="15" t="s">
        <v>22</v>
      </c>
      <c r="AF40" s="42">
        <v>0.48333333333333334</v>
      </c>
      <c r="AG40" s="15">
        <v>15.48</v>
      </c>
      <c r="AH40" s="15">
        <v>8.2899999999999991</v>
      </c>
      <c r="AI40" s="28">
        <v>0.91900000000000004</v>
      </c>
      <c r="AJ40" s="28">
        <v>7.27</v>
      </c>
      <c r="AK40" s="89">
        <v>9</v>
      </c>
    </row>
    <row r="41" spans="31:54" x14ac:dyDescent="0.35">
      <c r="AE41" s="15" t="s">
        <v>28</v>
      </c>
      <c r="AF41" s="42">
        <v>0.49374999999999997</v>
      </c>
      <c r="AG41" s="15">
        <v>16.52</v>
      </c>
      <c r="AH41" s="15">
        <v>8.17</v>
      </c>
      <c r="AI41" s="28">
        <v>0.91700000000000004</v>
      </c>
      <c r="AJ41" s="28">
        <v>6.25</v>
      </c>
      <c r="AK41" s="89">
        <v>10</v>
      </c>
    </row>
    <row r="42" spans="31:54" x14ac:dyDescent="0.35">
      <c r="AE42" s="15" t="s">
        <v>30</v>
      </c>
      <c r="AF42" s="42">
        <v>0.49027777777777781</v>
      </c>
      <c r="AG42" s="15">
        <v>17.28</v>
      </c>
      <c r="AH42" s="15">
        <v>8.32</v>
      </c>
      <c r="AI42" s="28">
        <v>0.871</v>
      </c>
      <c r="AJ42" s="28">
        <v>7.21</v>
      </c>
      <c r="AK42" s="89">
        <v>2</v>
      </c>
    </row>
    <row r="43" spans="31:54" x14ac:dyDescent="0.35">
      <c r="AE43" s="317">
        <v>41541</v>
      </c>
      <c r="AF43" s="317"/>
      <c r="AG43" s="317"/>
      <c r="AH43" s="317"/>
      <c r="AI43" s="317"/>
      <c r="AJ43" s="317"/>
      <c r="AK43" s="318"/>
    </row>
    <row r="44" spans="31:54" x14ac:dyDescent="0.35">
      <c r="AE44" s="15" t="s">
        <v>17</v>
      </c>
      <c r="AF44" s="42">
        <v>0.40625</v>
      </c>
      <c r="AG44" s="43">
        <v>8.9</v>
      </c>
      <c r="AH44" s="43">
        <v>8.6199999999999992</v>
      </c>
      <c r="AI44" s="43">
        <v>1.02</v>
      </c>
      <c r="AJ44" s="90">
        <v>10.54</v>
      </c>
      <c r="AK44" s="45">
        <v>1</v>
      </c>
    </row>
    <row r="45" spans="31:54" x14ac:dyDescent="0.35">
      <c r="AE45" s="15" t="s">
        <v>22</v>
      </c>
      <c r="AF45" s="42">
        <v>0.4201388888888889</v>
      </c>
      <c r="AG45" s="43">
        <v>8.3000000000000007</v>
      </c>
      <c r="AH45" s="43">
        <v>8.4600000000000009</v>
      </c>
      <c r="AI45" s="43">
        <v>1.01</v>
      </c>
      <c r="AJ45" s="90">
        <v>10.38</v>
      </c>
      <c r="AK45" s="45">
        <v>1</v>
      </c>
    </row>
    <row r="46" spans="31:54" x14ac:dyDescent="0.35">
      <c r="AE46" s="15" t="s">
        <v>28</v>
      </c>
      <c r="AF46" s="42">
        <v>0.43194444444444446</v>
      </c>
      <c r="AG46" s="43">
        <v>9</v>
      </c>
      <c r="AH46" s="43">
        <v>8.36</v>
      </c>
      <c r="AI46" s="43">
        <v>1</v>
      </c>
      <c r="AJ46" s="90">
        <v>9.9499999999999993</v>
      </c>
      <c r="AK46" s="45">
        <v>1</v>
      </c>
    </row>
    <row r="47" spans="31:54" x14ac:dyDescent="0.35">
      <c r="AE47" s="15" t="s">
        <v>30</v>
      </c>
      <c r="AF47" s="42">
        <v>0.43055555555555558</v>
      </c>
      <c r="AG47" s="43">
        <v>9.5</v>
      </c>
      <c r="AH47" s="43">
        <v>8.36</v>
      </c>
      <c r="AI47" s="43">
        <v>1.02</v>
      </c>
      <c r="AJ47" s="90">
        <v>9.42</v>
      </c>
      <c r="AK47" s="45">
        <v>1</v>
      </c>
    </row>
    <row r="48" spans="31:54" x14ac:dyDescent="0.35">
      <c r="AE48" s="317">
        <v>41568</v>
      </c>
      <c r="AF48" s="317"/>
      <c r="AG48" s="317"/>
      <c r="AH48" s="317"/>
      <c r="AI48" s="317"/>
      <c r="AJ48" s="317"/>
      <c r="AK48" s="338"/>
    </row>
    <row r="49" spans="31:40" x14ac:dyDescent="0.35">
      <c r="AE49" s="15" t="s">
        <v>17</v>
      </c>
      <c r="AF49" s="42">
        <v>0.42708333333333331</v>
      </c>
      <c r="AG49" s="43">
        <v>3.3</v>
      </c>
      <c r="AH49" s="43">
        <v>8.23</v>
      </c>
      <c r="AI49" s="43">
        <v>1.02</v>
      </c>
      <c r="AJ49" s="43">
        <v>12.79</v>
      </c>
      <c r="AK49" s="48">
        <v>1</v>
      </c>
    </row>
    <row r="50" spans="31:40" x14ac:dyDescent="0.35">
      <c r="AE50" s="15" t="s">
        <v>22</v>
      </c>
      <c r="AF50" s="42">
        <v>0.43611111111111112</v>
      </c>
      <c r="AG50" s="43">
        <v>2.8</v>
      </c>
      <c r="AH50" s="43">
        <v>8.06</v>
      </c>
      <c r="AI50" s="43">
        <v>1.01</v>
      </c>
      <c r="AJ50" s="43">
        <v>12.77</v>
      </c>
      <c r="AK50" s="48">
        <v>1</v>
      </c>
    </row>
    <row r="51" spans="31:40" x14ac:dyDescent="0.35">
      <c r="AE51" s="15" t="s">
        <v>28</v>
      </c>
      <c r="AF51" s="42">
        <v>0.44791666666666669</v>
      </c>
      <c r="AG51" s="43">
        <v>2.8</v>
      </c>
      <c r="AH51" s="43">
        <v>8</v>
      </c>
      <c r="AI51" s="43">
        <v>0.97</v>
      </c>
      <c r="AJ51" s="43">
        <v>11.78</v>
      </c>
      <c r="AK51" s="48">
        <v>15</v>
      </c>
    </row>
    <row r="52" spans="31:40" x14ac:dyDescent="0.35">
      <c r="AE52" s="15" t="s">
        <v>30</v>
      </c>
      <c r="AF52" s="42">
        <v>0.44444444444444442</v>
      </c>
      <c r="AG52" s="43">
        <v>3.6</v>
      </c>
      <c r="AH52" s="43">
        <v>8.02</v>
      </c>
      <c r="AI52" s="43">
        <v>1.02</v>
      </c>
      <c r="AJ52" s="43">
        <v>11.93</v>
      </c>
      <c r="AK52" s="48">
        <v>1</v>
      </c>
    </row>
    <row r="53" spans="31:40" x14ac:dyDescent="0.35">
      <c r="AE53" s="317">
        <v>41596</v>
      </c>
      <c r="AF53" s="317"/>
      <c r="AG53" s="317"/>
      <c r="AH53" s="317"/>
      <c r="AI53" s="317"/>
      <c r="AJ53" s="317"/>
      <c r="AK53" s="317"/>
    </row>
    <row r="54" spans="31:40" x14ac:dyDescent="0.35">
      <c r="AE54" s="15" t="s">
        <v>17</v>
      </c>
      <c r="AF54" s="42">
        <v>4.8611111111111112E-2</v>
      </c>
      <c r="AG54" s="43">
        <v>2.9</v>
      </c>
      <c r="AH54" s="43">
        <v>8.2100000000000009</v>
      </c>
      <c r="AI54" s="43">
        <v>1.01</v>
      </c>
      <c r="AJ54" s="43">
        <v>11.6</v>
      </c>
      <c r="AK54" s="89">
        <v>1</v>
      </c>
    </row>
    <row r="55" spans="31:40" x14ac:dyDescent="0.35">
      <c r="AE55" s="15" t="s">
        <v>22</v>
      </c>
      <c r="AF55" s="42">
        <v>6.3194444444444442E-2</v>
      </c>
      <c r="AG55" s="43">
        <v>3.2</v>
      </c>
      <c r="AH55" s="43">
        <v>8.1</v>
      </c>
      <c r="AI55" s="43">
        <v>0.97</v>
      </c>
      <c r="AJ55" s="43">
        <v>11.65</v>
      </c>
      <c r="AK55" s="89">
        <v>1</v>
      </c>
    </row>
    <row r="56" spans="31:40" x14ac:dyDescent="0.35">
      <c r="AE56" s="15" t="s">
        <v>28</v>
      </c>
      <c r="AF56" s="42">
        <v>7.4999999999999997E-2</v>
      </c>
      <c r="AG56" s="43">
        <v>4.0999999999999996</v>
      </c>
      <c r="AH56" s="43">
        <v>7.95</v>
      </c>
      <c r="AI56" s="43">
        <v>0.95</v>
      </c>
      <c r="AJ56" s="43">
        <v>11.74</v>
      </c>
      <c r="AK56" s="89">
        <v>5</v>
      </c>
    </row>
    <row r="57" spans="31:40" x14ac:dyDescent="0.35">
      <c r="AE57" s="15" t="s">
        <v>30</v>
      </c>
      <c r="AF57" s="42">
        <v>7.1527777777777787E-2</v>
      </c>
      <c r="AG57" s="43">
        <v>5.7</v>
      </c>
      <c r="AH57" s="43">
        <v>7.99</v>
      </c>
      <c r="AI57" s="43">
        <v>0.99</v>
      </c>
      <c r="AJ57" s="43">
        <v>10.08</v>
      </c>
      <c r="AK57" s="89">
        <v>2</v>
      </c>
    </row>
    <row r="58" spans="31:40" x14ac:dyDescent="0.35">
      <c r="AE58" s="317">
        <v>41624</v>
      </c>
      <c r="AF58" s="317"/>
      <c r="AG58" s="317"/>
      <c r="AH58" s="317"/>
      <c r="AI58" s="317"/>
      <c r="AJ58" s="317"/>
      <c r="AK58" s="317"/>
    </row>
    <row r="59" spans="31:40" ht="15" thickBot="1" x14ac:dyDescent="0.4">
      <c r="AE59" s="15" t="s">
        <v>17</v>
      </c>
      <c r="AF59" s="91">
        <v>0.53611111111111109</v>
      </c>
      <c r="AG59" s="44">
        <v>1</v>
      </c>
      <c r="AH59" s="44">
        <v>8.14</v>
      </c>
      <c r="AI59" s="44">
        <v>1.01</v>
      </c>
      <c r="AJ59" s="44">
        <v>10.28</v>
      </c>
      <c r="AK59" s="153">
        <v>1</v>
      </c>
    </row>
    <row r="60" spans="31:40" ht="15" thickBot="1" x14ac:dyDescent="0.4">
      <c r="AE60" s="15" t="s">
        <v>22</v>
      </c>
      <c r="AF60" s="91">
        <v>4.5138888888888888E-2</v>
      </c>
      <c r="AG60" s="44">
        <v>1.4</v>
      </c>
      <c r="AH60" s="44">
        <v>8.1</v>
      </c>
      <c r="AI60" s="44">
        <v>0.93</v>
      </c>
      <c r="AJ60" s="44">
        <v>11.23</v>
      </c>
      <c r="AK60" s="153">
        <v>9</v>
      </c>
    </row>
    <row r="61" spans="31:40" ht="15" thickBot="1" x14ac:dyDescent="0.4">
      <c r="AE61" s="15" t="s">
        <v>28</v>
      </c>
      <c r="AF61" s="112">
        <v>5.4166666666666669E-2</v>
      </c>
      <c r="AG61" s="44">
        <v>0.1</v>
      </c>
      <c r="AH61" s="44">
        <v>8.07</v>
      </c>
      <c r="AI61" s="44">
        <v>0.90200000000000002</v>
      </c>
      <c r="AJ61" s="44">
        <v>11.33</v>
      </c>
      <c r="AK61" s="153">
        <v>9</v>
      </c>
    </row>
    <row r="62" spans="31:40" ht="15" thickBot="1" x14ac:dyDescent="0.4">
      <c r="AE62" s="15" t="s">
        <v>30</v>
      </c>
      <c r="AF62" s="91">
        <v>5.0694444444444452E-2</v>
      </c>
      <c r="AG62" s="44">
        <v>0.4</v>
      </c>
      <c r="AH62" s="44">
        <v>7.92</v>
      </c>
      <c r="AI62" s="44">
        <v>0.93</v>
      </c>
      <c r="AJ62" s="44">
        <v>12.1</v>
      </c>
      <c r="AK62" s="153">
        <v>15</v>
      </c>
    </row>
    <row r="64" spans="31:40" ht="18.5" x14ac:dyDescent="0.45">
      <c r="AE64" s="365" t="s">
        <v>77</v>
      </c>
      <c r="AF64" s="366"/>
      <c r="AG64" s="366"/>
      <c r="AH64" s="366"/>
      <c r="AI64" s="366"/>
      <c r="AJ64" s="366"/>
      <c r="AK64" s="366"/>
      <c r="AL64" s="366"/>
      <c r="AM64" s="366"/>
      <c r="AN64" s="367"/>
    </row>
    <row r="65" spans="31:40" ht="15.5" x14ac:dyDescent="0.35">
      <c r="AE65" s="28" t="s">
        <v>7</v>
      </c>
      <c r="AF65" s="134">
        <v>2010</v>
      </c>
      <c r="AG65" s="361">
        <v>2011</v>
      </c>
      <c r="AH65" s="362"/>
      <c r="AI65" s="362"/>
      <c r="AJ65" s="362"/>
      <c r="AK65" s="362"/>
      <c r="AL65" s="362"/>
      <c r="AM65" s="362"/>
      <c r="AN65" s="363"/>
    </row>
    <row r="66" spans="31:40" x14ac:dyDescent="0.35">
      <c r="AE66" s="28"/>
      <c r="AF66" s="152" t="s">
        <v>78</v>
      </c>
      <c r="AG66" s="152" t="s">
        <v>79</v>
      </c>
      <c r="AH66" s="152" t="s">
        <v>80</v>
      </c>
      <c r="AI66" s="152" t="s">
        <v>81</v>
      </c>
      <c r="AJ66" s="152" t="s">
        <v>82</v>
      </c>
      <c r="AK66" s="152" t="s">
        <v>83</v>
      </c>
      <c r="AL66" s="152" t="s">
        <v>84</v>
      </c>
      <c r="AM66" s="152" t="s">
        <v>85</v>
      </c>
      <c r="AN66" s="133" t="s">
        <v>86</v>
      </c>
    </row>
    <row r="67" spans="31:40" x14ac:dyDescent="0.35">
      <c r="AE67" s="28"/>
      <c r="AF67" s="133" t="s">
        <v>87</v>
      </c>
      <c r="AG67" s="133" t="s">
        <v>88</v>
      </c>
      <c r="AH67" s="133" t="s">
        <v>89</v>
      </c>
      <c r="AI67" s="133" t="s">
        <v>89</v>
      </c>
      <c r="AJ67" s="133" t="s">
        <v>89</v>
      </c>
      <c r="AK67" s="133" t="s">
        <v>89</v>
      </c>
      <c r="AL67" s="133" t="s">
        <v>89</v>
      </c>
      <c r="AM67" s="133" t="s">
        <v>89</v>
      </c>
      <c r="AN67" s="133" t="s">
        <v>133</v>
      </c>
    </row>
    <row r="68" spans="31:40" x14ac:dyDescent="0.35">
      <c r="AE68" s="28" t="s">
        <v>91</v>
      </c>
      <c r="AF68" s="81"/>
      <c r="AG68" s="81"/>
      <c r="AH68" s="141">
        <v>14.316421489448254</v>
      </c>
      <c r="AI68" s="136">
        <v>1.5595830465537215</v>
      </c>
      <c r="AJ68" s="136">
        <v>6.31932491835828</v>
      </c>
      <c r="AK68" s="136">
        <v>5.0491176306749272</v>
      </c>
      <c r="AL68" s="136">
        <v>5.9183706659697988</v>
      </c>
      <c r="AM68" s="142">
        <v>1.5955343603388272</v>
      </c>
      <c r="AN68" s="135">
        <v>5.7371487737596247</v>
      </c>
    </row>
    <row r="69" spans="31:40" x14ac:dyDescent="0.35">
      <c r="AE69" s="28" t="s">
        <v>17</v>
      </c>
      <c r="AF69" s="81">
        <v>10.415007356230324</v>
      </c>
      <c r="AG69" s="135">
        <v>6.1357359213452263</v>
      </c>
      <c r="AH69" s="82"/>
      <c r="AI69" s="82"/>
      <c r="AJ69" s="82"/>
      <c r="AK69" s="82"/>
      <c r="AL69" s="82"/>
      <c r="AM69" s="82"/>
      <c r="AN69" s="135">
        <v>14.920957777880869</v>
      </c>
    </row>
    <row r="70" spans="31:40" x14ac:dyDescent="0.35">
      <c r="AE70" s="28" t="s">
        <v>22</v>
      </c>
      <c r="AF70" s="81">
        <v>12.872734712745173</v>
      </c>
      <c r="AG70" s="135">
        <v>4.3983385639622687</v>
      </c>
      <c r="AH70" s="82"/>
      <c r="AI70" s="82"/>
      <c r="AJ70" s="82"/>
      <c r="AK70" s="82"/>
      <c r="AL70" s="82"/>
      <c r="AM70" s="82"/>
      <c r="AN70" s="135">
        <v>8.9793309645192245</v>
      </c>
    </row>
    <row r="71" spans="31:40" x14ac:dyDescent="0.35">
      <c r="AE71" s="28" t="s">
        <v>28</v>
      </c>
      <c r="AF71" s="81">
        <v>15.63778621990787</v>
      </c>
      <c r="AG71" s="135">
        <v>4.6479811698183378</v>
      </c>
      <c r="AH71" s="82"/>
      <c r="AI71" s="82"/>
      <c r="AJ71" s="82"/>
      <c r="AK71" s="82"/>
      <c r="AL71" s="82"/>
      <c r="AM71" s="82"/>
      <c r="AN71" s="135">
        <v>3.3666158403052355</v>
      </c>
    </row>
    <row r="72" spans="31:40" x14ac:dyDescent="0.35">
      <c r="AE72" s="28" t="s">
        <v>30</v>
      </c>
      <c r="AF72" s="81">
        <v>11.190072410860243</v>
      </c>
      <c r="AG72" s="140">
        <v>2.8410048605131966</v>
      </c>
      <c r="AH72" s="82"/>
      <c r="AI72" s="82"/>
      <c r="AJ72" s="82"/>
      <c r="AK72" s="82"/>
      <c r="AL72" s="82"/>
      <c r="AM72" s="82"/>
      <c r="AN72" s="140">
        <v>2.401873910352005</v>
      </c>
    </row>
    <row r="73" spans="31:40" ht="15.5" x14ac:dyDescent="0.35">
      <c r="AE73" s="138"/>
      <c r="AF73" s="82"/>
      <c r="AG73" s="364">
        <v>2012</v>
      </c>
      <c r="AH73" s="364"/>
      <c r="AI73" s="364"/>
      <c r="AJ73" s="364"/>
      <c r="AK73" s="364"/>
      <c r="AL73" s="364"/>
      <c r="AM73" s="364"/>
      <c r="AN73" s="364"/>
    </row>
    <row r="74" spans="31:40" x14ac:dyDescent="0.35">
      <c r="AE74" s="28" t="s">
        <v>91</v>
      </c>
      <c r="AF74" s="82"/>
      <c r="AG74" s="135">
        <v>4.7116089250979822</v>
      </c>
      <c r="AH74" s="139">
        <v>2.8647328669885228</v>
      </c>
      <c r="AI74" s="135">
        <v>1</v>
      </c>
      <c r="AJ74" s="135">
        <v>10.710064283715056</v>
      </c>
      <c r="AK74" s="135">
        <v>25.770603383671393</v>
      </c>
      <c r="AL74" s="135">
        <v>9.8236509042243103</v>
      </c>
      <c r="AM74" s="137">
        <v>2.9515681170160595</v>
      </c>
      <c r="AN74" s="135">
        <v>12.885982649915999</v>
      </c>
    </row>
    <row r="75" spans="31:40" x14ac:dyDescent="0.35">
      <c r="AE75" s="28" t="s">
        <v>17</v>
      </c>
      <c r="AF75" s="82"/>
      <c r="AG75" s="135">
        <v>3.4936376937422726</v>
      </c>
      <c r="AH75" s="82"/>
      <c r="AI75" s="82"/>
      <c r="AJ75" s="82"/>
      <c r="AK75" s="82"/>
      <c r="AL75" s="82"/>
      <c r="AM75" s="82"/>
      <c r="AN75" s="135">
        <v>6.4258232638514636</v>
      </c>
    </row>
    <row r="76" spans="31:40" x14ac:dyDescent="0.35">
      <c r="AE76" s="28" t="s">
        <v>22</v>
      </c>
      <c r="AF76" s="82"/>
      <c r="AG76" s="135">
        <v>3.9644118476832642</v>
      </c>
      <c r="AH76" s="82"/>
      <c r="AI76" s="82"/>
      <c r="AJ76" s="82"/>
      <c r="AK76" s="82"/>
      <c r="AL76" s="82"/>
      <c r="AM76" s="82"/>
      <c r="AN76" s="135">
        <v>9.3221166234117376</v>
      </c>
    </row>
    <row r="77" spans="31:40" x14ac:dyDescent="0.35">
      <c r="AE77" s="28" t="s">
        <v>28</v>
      </c>
      <c r="AF77" s="82"/>
      <c r="AG77" s="135">
        <v>10.220880027996158</v>
      </c>
      <c r="AH77" s="82"/>
      <c r="AI77" s="82"/>
      <c r="AJ77" s="82"/>
      <c r="AK77" s="82"/>
      <c r="AL77" s="82"/>
      <c r="AM77" s="82"/>
      <c r="AN77" s="135">
        <v>31.606043582343464</v>
      </c>
    </row>
    <row r="78" spans="31:40" x14ac:dyDescent="0.35">
      <c r="AE78" s="28" t="s">
        <v>30</v>
      </c>
      <c r="AF78" s="30"/>
      <c r="AG78" s="140">
        <v>3.4799855315585817</v>
      </c>
      <c r="AH78" s="30"/>
      <c r="AI78" s="30"/>
      <c r="AJ78" s="30"/>
      <c r="AK78" s="30"/>
      <c r="AL78" s="30"/>
      <c r="AM78" s="30"/>
      <c r="AN78" s="140">
        <v>12.704090995213161</v>
      </c>
    </row>
    <row r="79" spans="31:40" ht="15.5" x14ac:dyDescent="0.35">
      <c r="AG79" s="355">
        <v>2013</v>
      </c>
      <c r="AH79" s="355"/>
      <c r="AI79" s="355"/>
      <c r="AJ79" s="355"/>
      <c r="AK79" s="355"/>
      <c r="AL79" s="355"/>
      <c r="AM79" s="355"/>
      <c r="AN79" s="355"/>
    </row>
    <row r="80" spans="31:40" x14ac:dyDescent="0.35">
      <c r="AE80" s="28" t="s">
        <v>91</v>
      </c>
      <c r="AG80" s="135">
        <f>GEOMEAN(AK4:AK7,AK9:AK12,AK14:AK17,AK19:AK22,AK24:AK27,AK29:AK32,AK34:AK37,AK39:AK42,AK44:AK47,AK49:AK52)</f>
        <v>3.1194855383240743</v>
      </c>
      <c r="AH80" s="139">
        <f>GEOMEAN(AK4:AK7,AK9:AK12)</f>
        <v>1.8192720851062583</v>
      </c>
      <c r="AI80" s="135">
        <f>GEOMEAN(AK14:AK17,AK19:AK22)</f>
        <v>1.189207115002721</v>
      </c>
      <c r="AJ80" s="135">
        <f>GEOMEAN(AK24:AK27,AK29:AK32)</f>
        <v>8.6218833775892065</v>
      </c>
      <c r="AK80" s="135">
        <f>GEOMEAN(AK29:AK32,AK39:AK42)</f>
        <v>13.563009083568032</v>
      </c>
      <c r="AL80" s="135">
        <f>GEOMEAN(AK44:AK47,AK49:AK52)</f>
        <v>1.4028505520066741</v>
      </c>
      <c r="AM80" s="135">
        <f>GEOMEAN(AK54:AK57,AK59:AK62)</f>
        <v>3.2402016194585408</v>
      </c>
      <c r="AN80" s="80">
        <f>GEOMEAN(AK24:AK27,AK29:AK32,AK34:AK37,AK39:AK42,AK44:AK47,AK49:AK52)</f>
        <v>5.149359854099564</v>
      </c>
    </row>
    <row r="81" spans="31:40" x14ac:dyDescent="0.35">
      <c r="AE81" s="28" t="s">
        <v>17</v>
      </c>
      <c r="AG81" s="135">
        <f>GEOMEAN(AK4,AK9,AK14,AK19,AK24,AK29,AK34,AK39,AK44,AK49)</f>
        <v>2.1695077106234892</v>
      </c>
      <c r="AH81" s="30"/>
      <c r="AI81" s="30"/>
      <c r="AJ81" s="30"/>
      <c r="AK81" s="30"/>
      <c r="AL81" s="30"/>
      <c r="AM81" s="30"/>
      <c r="AN81" s="80">
        <f>GEOMEAN(AK24,AK29,AK34,AK39,AK44,AK49)</f>
        <v>3.6358168384619001</v>
      </c>
    </row>
    <row r="82" spans="31:40" x14ac:dyDescent="0.35">
      <c r="AE82" s="28" t="s">
        <v>22</v>
      </c>
      <c r="AG82" s="135">
        <f>GEOMEAN(AK5,AK10,AK15,AK20,AK25,AK30,AK35,AK40,AK45,AK50)</f>
        <v>2.4853113304846843</v>
      </c>
      <c r="AH82" s="30"/>
      <c r="AI82" s="30"/>
      <c r="AJ82" s="30"/>
      <c r="AK82" s="30"/>
      <c r="AL82" s="30"/>
      <c r="AM82" s="30"/>
      <c r="AN82" s="80">
        <f t="shared" ref="AN82:AN84" si="23">GEOMEAN(AK25,AK30,AK35,AK40,AK45,AK50)</f>
        <v>4.5600331473889995</v>
      </c>
    </row>
    <row r="83" spans="31:40" x14ac:dyDescent="0.35">
      <c r="AE83" s="28" t="s">
        <v>28</v>
      </c>
      <c r="AG83" s="135">
        <f>GEOMEAN(AK6,AK11,AK16,AK21,AK26,AK31,AK36,AK41,AK46,AK51)</f>
        <v>5.691067930661001</v>
      </c>
      <c r="AH83" s="30"/>
      <c r="AI83" s="30"/>
      <c r="AJ83" s="30"/>
      <c r="AK83" s="30"/>
      <c r="AL83" s="30"/>
      <c r="AM83" s="30"/>
      <c r="AN83" s="80">
        <f t="shared" si="23"/>
        <v>13.87270917304005</v>
      </c>
    </row>
    <row r="84" spans="31:40" x14ac:dyDescent="0.35">
      <c r="AE84" s="28" t="s">
        <v>30</v>
      </c>
      <c r="AG84" s="135">
        <f t="shared" ref="AG84" si="24">GEOMEAN(AK7,AK12,AK17,AK22,AK27,AK32,AK37,AK42,AK47,AK52)</f>
        <v>3.0860015451674538</v>
      </c>
      <c r="AH84" s="30"/>
      <c r="AI84" s="30"/>
      <c r="AJ84" s="30"/>
      <c r="AK84" s="30"/>
      <c r="AL84" s="30"/>
      <c r="AM84" s="30"/>
      <c r="AN84" s="80">
        <f t="shared" si="23"/>
        <v>3.0569032462134813</v>
      </c>
    </row>
  </sheetData>
  <mergeCells count="44">
    <mergeCell ref="AG73:AN73"/>
    <mergeCell ref="AE64:AN64"/>
    <mergeCell ref="AG79:AN79"/>
    <mergeCell ref="AN25:AN28"/>
    <mergeCell ref="AN29:AN32"/>
    <mergeCell ref="AN33:AN36"/>
    <mergeCell ref="AE43:AK43"/>
    <mergeCell ref="AE48:AK48"/>
    <mergeCell ref="AE53:AK53"/>
    <mergeCell ref="AE58:AK58"/>
    <mergeCell ref="AE38:AK38"/>
    <mergeCell ref="AE33:AK33"/>
    <mergeCell ref="AN3:AN6"/>
    <mergeCell ref="AN7:AN10"/>
    <mergeCell ref="AN11:AN14"/>
    <mergeCell ref="AN15:AN18"/>
    <mergeCell ref="AG65:AN65"/>
    <mergeCell ref="AP19:BB19"/>
    <mergeCell ref="AE13:AK13"/>
    <mergeCell ref="AE18:AK18"/>
    <mergeCell ref="AE23:AK23"/>
    <mergeCell ref="AE28:AK28"/>
    <mergeCell ref="AN21:AN24"/>
    <mergeCell ref="G3:I3"/>
    <mergeCell ref="J3:L3"/>
    <mergeCell ref="M3:N3"/>
    <mergeCell ref="AE3:AK3"/>
    <mergeCell ref="AE8:AK8"/>
    <mergeCell ref="B6:C6"/>
    <mergeCell ref="E6:F6"/>
    <mergeCell ref="H6:I6"/>
    <mergeCell ref="K6:L6"/>
    <mergeCell ref="A1:N1"/>
    <mergeCell ref="B4:C4"/>
    <mergeCell ref="E4:F4"/>
    <mergeCell ref="H4:I4"/>
    <mergeCell ref="K4:L4"/>
    <mergeCell ref="B5:C5"/>
    <mergeCell ref="E5:F5"/>
    <mergeCell ref="H5:I5"/>
    <mergeCell ref="K5:L5"/>
    <mergeCell ref="B2:C2"/>
    <mergeCell ref="A3:C3"/>
    <mergeCell ref="D3:F3"/>
  </mergeCells>
  <pageMargins left="0.55000000000000004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S193"/>
  <sheetViews>
    <sheetView topLeftCell="W58" workbookViewId="0">
      <selection activeCell="AN86" sqref="AN86:AN89"/>
    </sheetView>
  </sheetViews>
  <sheetFormatPr defaultColWidth="8.90625" defaultRowHeight="14.5" x14ac:dyDescent="0.35"/>
  <cols>
    <col min="1" max="1" width="10.453125" style="154" customWidth="1"/>
    <col min="2" max="2" width="5.54296875" style="154" bestFit="1" customWidth="1"/>
    <col min="3" max="3" width="5.54296875" style="154" customWidth="1"/>
    <col min="4" max="4" width="10.08984375" style="154" customWidth="1"/>
    <col min="5" max="5" width="5.54296875" style="154" bestFit="1" customWidth="1"/>
    <col min="6" max="6" width="4.90625" style="154" customWidth="1"/>
    <col min="7" max="7" width="10.36328125" style="154" customWidth="1"/>
    <col min="8" max="8" width="5.54296875" style="154" bestFit="1" customWidth="1"/>
    <col min="9" max="9" width="6.81640625" style="154" customWidth="1"/>
    <col min="10" max="10" width="9.90625" style="154" customWidth="1"/>
    <col min="11" max="11" width="5.54296875" style="154" bestFit="1" customWidth="1"/>
    <col min="12" max="12" width="6.453125" style="154" customWidth="1"/>
    <col min="13" max="13" width="10.08984375" style="154" customWidth="1"/>
    <col min="14" max="15" width="8.90625" style="154"/>
    <col min="16" max="16" width="31.1796875" style="154" bestFit="1" customWidth="1"/>
    <col min="17" max="17" width="6.08984375" style="154" bestFit="1" customWidth="1"/>
    <col min="18" max="19" width="6.90625" style="154" bestFit="1" customWidth="1"/>
    <col min="20" max="20" width="7" style="154" bestFit="1" customWidth="1"/>
    <col min="21" max="21" width="7.08984375" style="154" bestFit="1" customWidth="1"/>
    <col min="22" max="22" width="6.90625" style="154" bestFit="1" customWidth="1"/>
    <col min="23" max="23" width="5.54296875" style="154" bestFit="1" customWidth="1"/>
    <col min="24" max="24" width="7.08984375" style="154" bestFit="1" customWidth="1"/>
    <col min="25" max="25" width="7" style="154" bestFit="1" customWidth="1"/>
    <col min="26" max="26" width="6.81640625" style="154" bestFit="1" customWidth="1"/>
    <col min="27" max="27" width="7.08984375" style="154" bestFit="1" customWidth="1"/>
    <col min="28" max="28" width="6" style="154" bestFit="1" customWidth="1"/>
    <col min="29" max="29" width="5.1796875" style="154" bestFit="1" customWidth="1"/>
    <col min="30" max="30" width="8.90625" style="154"/>
    <col min="31" max="31" width="19.36328125" style="154" bestFit="1" customWidth="1"/>
    <col min="32" max="34" width="8.90625" style="154"/>
    <col min="35" max="35" width="11.90625" style="154" customWidth="1"/>
    <col min="36" max="36" width="11.36328125" style="154" customWidth="1"/>
    <col min="37" max="37" width="17.1796875" style="154" bestFit="1" customWidth="1"/>
    <col min="38" max="38" width="6.1796875" style="154" bestFit="1" customWidth="1"/>
    <col min="39" max="39" width="10.54296875" style="154" bestFit="1" customWidth="1"/>
    <col min="40" max="40" width="16.54296875" style="154" bestFit="1" customWidth="1"/>
    <col min="41" max="42" width="8.90625" style="154"/>
    <col min="43" max="43" width="3" style="154" bestFit="1" customWidth="1"/>
    <col min="44" max="45" width="10.08984375" style="154" bestFit="1" customWidth="1"/>
    <col min="46" max="46" width="24.453125" style="154" bestFit="1" customWidth="1"/>
    <col min="47" max="47" width="4.08984375" style="154" bestFit="1" customWidth="1"/>
    <col min="48" max="48" width="16.36328125" style="154" bestFit="1" customWidth="1"/>
    <col min="49" max="50" width="8.90625" style="154"/>
    <col min="51" max="51" width="2" style="154" bestFit="1" customWidth="1"/>
    <col min="52" max="52" width="4.54296875" style="154" bestFit="1" customWidth="1"/>
    <col min="53" max="53" width="2" style="154" bestFit="1" customWidth="1"/>
    <col min="54" max="54" width="3" style="154" bestFit="1" customWidth="1"/>
    <col min="55" max="55" width="10.08984375" style="154" bestFit="1" customWidth="1"/>
    <col min="56" max="56" width="8.90625" style="154"/>
    <col min="57" max="57" width="18.6328125" style="154" bestFit="1" customWidth="1"/>
    <col min="58" max="58" width="21.81640625" style="154" bestFit="1" customWidth="1"/>
    <col min="59" max="59" width="5.81640625" style="154" bestFit="1" customWidth="1"/>
    <col min="60" max="61" width="6.90625" style="154" bestFit="1" customWidth="1"/>
    <col min="62" max="62" width="6.81640625" style="154" bestFit="1" customWidth="1"/>
    <col min="63" max="63" width="7.08984375" style="154" bestFit="1" customWidth="1"/>
    <col min="64" max="64" width="6.90625" style="154" bestFit="1" customWidth="1"/>
    <col min="65" max="65" width="5.1796875" style="154" bestFit="1" customWidth="1"/>
    <col min="66" max="66" width="7.08984375" style="154" bestFit="1" customWidth="1"/>
    <col min="67" max="67" width="7" style="154" bestFit="1" customWidth="1"/>
    <col min="68" max="68" width="6.81640625" style="154" bestFit="1" customWidth="1"/>
    <col min="69" max="69" width="7.08984375" style="154" bestFit="1" customWidth="1"/>
    <col min="70" max="70" width="6" style="154" bestFit="1" customWidth="1"/>
    <col min="71" max="71" width="5.54296875" style="154" bestFit="1" customWidth="1"/>
    <col min="72" max="16384" width="8.90625" style="154"/>
  </cols>
  <sheetData>
    <row r="1" spans="1:71" ht="15" customHeight="1" x14ac:dyDescent="0.35">
      <c r="A1" s="380" t="s">
        <v>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P1" s="173" t="s">
        <v>27</v>
      </c>
      <c r="Q1" s="392" t="s">
        <v>126</v>
      </c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E1" s="174" t="s">
        <v>7</v>
      </c>
      <c r="AF1" s="175" t="s">
        <v>8</v>
      </c>
      <c r="AG1" s="175" t="s">
        <v>9</v>
      </c>
      <c r="AH1" s="175" t="s">
        <v>10</v>
      </c>
      <c r="AI1" s="175" t="s">
        <v>11</v>
      </c>
      <c r="AJ1" s="175" t="s">
        <v>12</v>
      </c>
      <c r="AK1" s="175" t="s">
        <v>208</v>
      </c>
      <c r="AM1" s="175" t="s">
        <v>122</v>
      </c>
      <c r="AN1" s="175" t="s">
        <v>209</v>
      </c>
      <c r="BE1" s="99" t="s">
        <v>15</v>
      </c>
      <c r="BF1" s="99" t="s">
        <v>16</v>
      </c>
      <c r="BG1" s="208">
        <v>41647</v>
      </c>
      <c r="BH1" s="208">
        <v>41680</v>
      </c>
      <c r="BI1" s="208">
        <v>41724</v>
      </c>
      <c r="BJ1" s="208">
        <v>41750</v>
      </c>
      <c r="BK1" s="208">
        <v>41778</v>
      </c>
      <c r="BL1" s="208">
        <v>41806</v>
      </c>
      <c r="BM1" s="209">
        <v>41827</v>
      </c>
      <c r="BN1" s="208">
        <v>41869</v>
      </c>
      <c r="BO1" s="209">
        <v>41897</v>
      </c>
      <c r="BP1" s="209">
        <v>41932</v>
      </c>
      <c r="BQ1" s="209">
        <v>41961</v>
      </c>
      <c r="BR1" s="209">
        <v>41981</v>
      </c>
      <c r="BS1" s="99" t="s">
        <v>146</v>
      </c>
    </row>
    <row r="2" spans="1:71" x14ac:dyDescent="0.35">
      <c r="A2" s="176" t="s">
        <v>1</v>
      </c>
      <c r="B2" s="381">
        <v>42009</v>
      </c>
      <c r="C2" s="381"/>
      <c r="P2" s="177" t="s">
        <v>15</v>
      </c>
      <c r="Q2" s="208">
        <v>41647</v>
      </c>
      <c r="R2" s="208">
        <v>41680</v>
      </c>
      <c r="S2" s="208">
        <v>41724</v>
      </c>
      <c r="T2" s="208">
        <v>41750</v>
      </c>
      <c r="U2" s="208">
        <v>41778</v>
      </c>
      <c r="V2" s="208">
        <v>41806</v>
      </c>
      <c r="W2" s="209">
        <v>41827</v>
      </c>
      <c r="X2" s="208">
        <v>41869</v>
      </c>
      <c r="Y2" s="209">
        <v>41897</v>
      </c>
      <c r="Z2" s="209">
        <v>41932</v>
      </c>
      <c r="AA2" s="209">
        <v>41961</v>
      </c>
      <c r="AB2" s="209">
        <v>41981</v>
      </c>
      <c r="AE2" s="372">
        <v>41645</v>
      </c>
      <c r="AF2" s="372"/>
      <c r="AG2" s="372"/>
      <c r="AH2" s="372"/>
      <c r="AI2" s="372"/>
      <c r="AJ2" s="372"/>
      <c r="AK2" s="372"/>
      <c r="AM2" s="235">
        <v>41645</v>
      </c>
      <c r="AN2" s="143">
        <v>6</v>
      </c>
      <c r="AP2" s="1" t="s">
        <v>175</v>
      </c>
      <c r="AQ2" s="49">
        <v>52</v>
      </c>
      <c r="AR2" s="50">
        <v>41647</v>
      </c>
      <c r="AS2" s="50">
        <v>41647</v>
      </c>
      <c r="AT2" s="61" t="s">
        <v>150</v>
      </c>
      <c r="AU2" s="1" t="s">
        <v>151</v>
      </c>
      <c r="AV2" s="54" t="s">
        <v>152</v>
      </c>
      <c r="AW2" s="55">
        <v>661</v>
      </c>
      <c r="AX2" s="196">
        <v>661</v>
      </c>
      <c r="AY2" s="1"/>
      <c r="AZ2" s="197" t="s">
        <v>153</v>
      </c>
      <c r="BA2" s="51">
        <v>6</v>
      </c>
      <c r="BB2" s="51">
        <v>42</v>
      </c>
      <c r="BC2" s="198">
        <v>41653</v>
      </c>
      <c r="BE2" s="341" t="s">
        <v>17</v>
      </c>
      <c r="BF2" s="11" t="s">
        <v>18</v>
      </c>
      <c r="BG2" s="212">
        <v>661</v>
      </c>
      <c r="BH2" s="212">
        <v>947</v>
      </c>
      <c r="BI2" s="212">
        <v>583</v>
      </c>
      <c r="BJ2" s="212">
        <v>413</v>
      </c>
      <c r="BK2" s="212">
        <v>462</v>
      </c>
      <c r="BL2" s="212">
        <v>805</v>
      </c>
      <c r="BM2" s="212">
        <v>672</v>
      </c>
      <c r="BN2" s="212">
        <v>477</v>
      </c>
      <c r="BO2" s="212">
        <v>407</v>
      </c>
      <c r="BP2" s="212">
        <v>494</v>
      </c>
      <c r="BQ2" s="212">
        <v>581</v>
      </c>
      <c r="BR2" s="212">
        <v>685</v>
      </c>
      <c r="BS2" s="210">
        <f>AVERAGE(BG2:BR2)</f>
        <v>598.91666666666663</v>
      </c>
    </row>
    <row r="3" spans="1:71" x14ac:dyDescent="0.35">
      <c r="A3" s="382" t="s">
        <v>3</v>
      </c>
      <c r="B3" s="383"/>
      <c r="C3" s="384"/>
      <c r="D3" s="385" t="s">
        <v>4</v>
      </c>
      <c r="E3" s="385"/>
      <c r="F3" s="385"/>
      <c r="G3" s="382" t="s">
        <v>5</v>
      </c>
      <c r="H3" s="383"/>
      <c r="I3" s="384"/>
      <c r="J3" s="382" t="s">
        <v>6</v>
      </c>
      <c r="K3" s="383"/>
      <c r="L3" s="384"/>
      <c r="M3" s="385" t="s">
        <v>122</v>
      </c>
      <c r="N3" s="385"/>
      <c r="P3" s="177" t="s">
        <v>17</v>
      </c>
      <c r="Q3" s="156">
        <v>0.82699999999999996</v>
      </c>
      <c r="R3" s="156">
        <v>0.53800000000000003</v>
      </c>
      <c r="S3" s="156">
        <v>1.014</v>
      </c>
      <c r="T3" s="156">
        <v>2.0099999999999998</v>
      </c>
      <c r="U3" s="156">
        <v>1.1619999999999999</v>
      </c>
      <c r="V3" s="157">
        <v>1.5249999999999999</v>
      </c>
      <c r="W3" s="157">
        <v>0.68</v>
      </c>
      <c r="X3" s="157">
        <v>0.23400000000000001</v>
      </c>
      <c r="Y3" s="157">
        <v>0.19700000000000001</v>
      </c>
      <c r="Z3" s="157">
        <v>0.27600000000000002</v>
      </c>
      <c r="AA3" s="158">
        <v>0.29499999999999998</v>
      </c>
      <c r="AB3" s="158">
        <v>0.61</v>
      </c>
      <c r="AE3" s="159" t="s">
        <v>17</v>
      </c>
      <c r="AF3" s="160">
        <v>0.52777777777777779</v>
      </c>
      <c r="AG3" s="155">
        <v>0.6</v>
      </c>
      <c r="AH3" s="155">
        <v>8.15</v>
      </c>
      <c r="AI3" s="213">
        <v>1</v>
      </c>
      <c r="AJ3" s="155">
        <v>12.2</v>
      </c>
      <c r="AK3" s="161">
        <v>1</v>
      </c>
      <c r="AL3" s="154" t="s">
        <v>147</v>
      </c>
      <c r="AM3" s="235">
        <v>41680</v>
      </c>
      <c r="AN3" s="143">
        <v>1</v>
      </c>
      <c r="AP3" s="1" t="s">
        <v>175</v>
      </c>
      <c r="AQ3" s="49">
        <v>52</v>
      </c>
      <c r="AR3" s="50">
        <v>41647</v>
      </c>
      <c r="AS3" s="50">
        <v>41647</v>
      </c>
      <c r="AT3" s="1" t="s">
        <v>20</v>
      </c>
      <c r="AU3" s="1" t="s">
        <v>151</v>
      </c>
      <c r="AV3" s="1" t="s">
        <v>154</v>
      </c>
      <c r="AW3" s="55">
        <v>568</v>
      </c>
      <c r="AX3" s="196">
        <v>568</v>
      </c>
      <c r="AY3" s="55"/>
      <c r="AZ3" s="1" t="s">
        <v>153</v>
      </c>
      <c r="BA3" s="51">
        <v>2</v>
      </c>
      <c r="BB3" s="51">
        <v>8</v>
      </c>
      <c r="BC3" s="198">
        <v>41649</v>
      </c>
      <c r="BE3" s="341"/>
      <c r="BF3" s="11" t="s">
        <v>20</v>
      </c>
      <c r="BG3" s="212">
        <v>568</v>
      </c>
      <c r="BH3" s="212">
        <v>739</v>
      </c>
      <c r="BI3" s="212">
        <v>360</v>
      </c>
      <c r="BJ3" s="212">
        <v>163</v>
      </c>
      <c r="BK3" s="212">
        <v>233</v>
      </c>
      <c r="BL3" s="212">
        <v>344</v>
      </c>
      <c r="BM3" s="212">
        <v>477</v>
      </c>
      <c r="BN3" s="212">
        <v>319</v>
      </c>
      <c r="BO3" s="212">
        <v>224</v>
      </c>
      <c r="BP3" s="212">
        <v>259</v>
      </c>
      <c r="BQ3" s="212">
        <v>473</v>
      </c>
      <c r="BR3" s="212">
        <v>444</v>
      </c>
      <c r="BS3" s="210">
        <f t="shared" ref="BS3:BS17" si="0">AVERAGE(BG3:BR3)</f>
        <v>383.58333333333331</v>
      </c>
    </row>
    <row r="4" spans="1:71" x14ac:dyDescent="0.35">
      <c r="A4" s="179" t="s">
        <v>8</v>
      </c>
      <c r="B4" s="389"/>
      <c r="C4" s="390"/>
      <c r="D4" s="179" t="s">
        <v>8</v>
      </c>
      <c r="E4" s="389"/>
      <c r="F4" s="390"/>
      <c r="G4" s="180" t="s">
        <v>8</v>
      </c>
      <c r="H4" s="391"/>
      <c r="I4" s="391"/>
      <c r="J4" s="180" t="s">
        <v>8</v>
      </c>
      <c r="K4" s="375"/>
      <c r="L4" s="376"/>
      <c r="M4" s="179" t="s">
        <v>8</v>
      </c>
      <c r="N4" s="161"/>
      <c r="P4" s="177" t="s">
        <v>22</v>
      </c>
      <c r="Q4" s="156">
        <v>0.215</v>
      </c>
      <c r="R4" s="156">
        <v>0.51500000000000001</v>
      </c>
      <c r="S4" s="156">
        <v>0.88100000000000001</v>
      </c>
      <c r="T4" s="156">
        <v>0.82099999999999995</v>
      </c>
      <c r="U4" s="156">
        <v>0.51700000000000002</v>
      </c>
      <c r="V4" s="157">
        <v>0.39600000000000002</v>
      </c>
      <c r="W4" s="157">
        <v>0.66</v>
      </c>
      <c r="X4" s="157">
        <v>0.182</v>
      </c>
      <c r="Y4" s="157">
        <v>0.115</v>
      </c>
      <c r="Z4" s="157">
        <v>0.2</v>
      </c>
      <c r="AA4" s="158">
        <v>0.10299999999999999</v>
      </c>
      <c r="AB4" s="158">
        <v>0.51500000000000001</v>
      </c>
      <c r="AE4" s="159" t="s">
        <v>22</v>
      </c>
      <c r="AF4" s="160">
        <v>0.51597222222222217</v>
      </c>
      <c r="AG4" s="155">
        <v>0.6</v>
      </c>
      <c r="AH4" s="155">
        <v>8.0399999999999991</v>
      </c>
      <c r="AI4" s="155">
        <v>0.98</v>
      </c>
      <c r="AJ4" s="155">
        <v>11.64</v>
      </c>
      <c r="AK4" s="161">
        <v>1</v>
      </c>
      <c r="AM4" s="235">
        <v>41724</v>
      </c>
      <c r="AN4" s="143">
        <v>1</v>
      </c>
      <c r="AP4" s="1" t="s">
        <v>175</v>
      </c>
      <c r="AQ4" s="49">
        <v>52</v>
      </c>
      <c r="AR4" s="50">
        <v>41647</v>
      </c>
      <c r="AS4" s="50">
        <v>41647</v>
      </c>
      <c r="AT4" s="1" t="s">
        <v>155</v>
      </c>
      <c r="AU4" s="1" t="s">
        <v>151</v>
      </c>
      <c r="AV4" s="1" t="s">
        <v>156</v>
      </c>
      <c r="AW4" s="55">
        <v>7</v>
      </c>
      <c r="AX4" s="196">
        <v>7</v>
      </c>
      <c r="AY4" s="55" t="s">
        <v>157</v>
      </c>
      <c r="AZ4" s="197" t="s">
        <v>153</v>
      </c>
      <c r="BA4" s="199">
        <v>5</v>
      </c>
      <c r="BB4" s="199">
        <v>35</v>
      </c>
      <c r="BC4" s="198">
        <v>41667</v>
      </c>
      <c r="BE4" s="341"/>
      <c r="BF4" s="22" t="s">
        <v>23</v>
      </c>
      <c r="BG4" s="212">
        <v>7</v>
      </c>
      <c r="BH4" s="212"/>
      <c r="BI4" s="212">
        <v>101</v>
      </c>
      <c r="BJ4" s="212">
        <v>17</v>
      </c>
      <c r="BK4" s="212">
        <v>16</v>
      </c>
      <c r="BL4" s="212">
        <v>21</v>
      </c>
      <c r="BM4" s="212">
        <v>6</v>
      </c>
      <c r="BN4" s="212">
        <v>17</v>
      </c>
      <c r="BO4" s="212">
        <v>8</v>
      </c>
      <c r="BP4" s="212">
        <v>5</v>
      </c>
      <c r="BQ4" s="212">
        <v>14</v>
      </c>
      <c r="BR4" s="212">
        <v>16</v>
      </c>
      <c r="BS4" s="210">
        <f t="shared" si="0"/>
        <v>20.727272727272727</v>
      </c>
    </row>
    <row r="5" spans="1:71" x14ac:dyDescent="0.35">
      <c r="A5" s="179" t="s">
        <v>19</v>
      </c>
      <c r="B5" s="377"/>
      <c r="C5" s="378"/>
      <c r="D5" s="179" t="s">
        <v>19</v>
      </c>
      <c r="E5" s="377"/>
      <c r="F5" s="378"/>
      <c r="G5" s="179" t="s">
        <v>19</v>
      </c>
      <c r="H5" s="379"/>
      <c r="I5" s="379"/>
      <c r="J5" s="179" t="s">
        <v>19</v>
      </c>
      <c r="K5" s="375"/>
      <c r="L5" s="376"/>
      <c r="M5" s="179"/>
      <c r="N5" s="161"/>
      <c r="P5" s="177" t="s">
        <v>28</v>
      </c>
      <c r="Q5" s="156">
        <v>0.104</v>
      </c>
      <c r="R5" s="211">
        <v>0.12</v>
      </c>
      <c r="S5" s="156">
        <v>0.189</v>
      </c>
      <c r="T5" s="156">
        <v>0.20200000000000001</v>
      </c>
      <c r="U5" s="156">
        <v>7.5999999999999998E-2</v>
      </c>
      <c r="V5" s="157">
        <v>0.13700000000000001</v>
      </c>
      <c r="W5" s="157">
        <v>0.03</v>
      </c>
      <c r="X5" s="157">
        <v>3.2000000000000001E-2</v>
      </c>
      <c r="Y5" s="157">
        <v>2.1000000000000001E-2</v>
      </c>
      <c r="Z5" s="157">
        <v>0.13900000000000001</v>
      </c>
      <c r="AA5" s="158">
        <v>6.2E-2</v>
      </c>
      <c r="AB5" s="158">
        <v>0.314</v>
      </c>
      <c r="AE5" s="159" t="s">
        <v>28</v>
      </c>
      <c r="AF5" s="160">
        <v>0.50694444444444442</v>
      </c>
      <c r="AG5" s="155">
        <v>0.6</v>
      </c>
      <c r="AH5" s="155">
        <v>7.82</v>
      </c>
      <c r="AI5" s="155">
        <v>0.94399999999999995</v>
      </c>
      <c r="AJ5" s="155">
        <v>11.26</v>
      </c>
      <c r="AK5" s="161">
        <v>1</v>
      </c>
      <c r="AM5" s="235">
        <v>41750</v>
      </c>
      <c r="AN5" s="143">
        <v>3</v>
      </c>
      <c r="AP5" s="1" t="s">
        <v>175</v>
      </c>
      <c r="AQ5" s="49">
        <v>52</v>
      </c>
      <c r="AR5" s="50">
        <v>41647</v>
      </c>
      <c r="AS5" s="50">
        <v>41647</v>
      </c>
      <c r="AT5" s="1" t="s">
        <v>29</v>
      </c>
      <c r="AU5" s="1" t="s">
        <v>151</v>
      </c>
      <c r="AV5" s="54" t="s">
        <v>158</v>
      </c>
      <c r="AW5" s="55">
        <v>13</v>
      </c>
      <c r="AX5" s="196">
        <v>13</v>
      </c>
      <c r="AY5" s="1"/>
      <c r="AZ5" s="1" t="s">
        <v>153</v>
      </c>
      <c r="BA5" s="51">
        <v>2</v>
      </c>
      <c r="BB5" s="51">
        <v>8</v>
      </c>
      <c r="BC5" s="198">
        <v>41653</v>
      </c>
      <c r="BE5" s="341"/>
      <c r="BF5" s="11" t="s">
        <v>29</v>
      </c>
      <c r="BG5" s="212">
        <v>13</v>
      </c>
      <c r="BH5" s="212">
        <v>27</v>
      </c>
      <c r="BI5" s="212">
        <v>23</v>
      </c>
      <c r="BJ5" s="212">
        <v>9</v>
      </c>
      <c r="BK5" s="212">
        <v>12</v>
      </c>
      <c r="BL5" s="212">
        <v>10</v>
      </c>
      <c r="BM5" s="212">
        <v>8</v>
      </c>
      <c r="BN5" s="212">
        <v>11</v>
      </c>
      <c r="BO5" s="212">
        <v>2</v>
      </c>
      <c r="BP5" s="212">
        <v>23</v>
      </c>
      <c r="BQ5" s="212">
        <v>7</v>
      </c>
      <c r="BR5" s="212">
        <v>10</v>
      </c>
      <c r="BS5" s="210">
        <f t="shared" si="0"/>
        <v>12.916666666666666</v>
      </c>
    </row>
    <row r="6" spans="1:71" x14ac:dyDescent="0.35">
      <c r="A6" s="181" t="s">
        <v>21</v>
      </c>
      <c r="B6" s="386"/>
      <c r="C6" s="387"/>
      <c r="D6" s="181" t="s">
        <v>21</v>
      </c>
      <c r="E6" s="388"/>
      <c r="F6" s="388"/>
      <c r="G6" s="182" t="s">
        <v>21</v>
      </c>
      <c r="H6" s="388"/>
      <c r="I6" s="388"/>
      <c r="J6" s="182" t="s">
        <v>21</v>
      </c>
      <c r="K6" s="375"/>
      <c r="L6" s="376"/>
      <c r="M6" s="181" t="s">
        <v>21</v>
      </c>
      <c r="N6" s="161"/>
      <c r="P6" s="177" t="s">
        <v>30</v>
      </c>
      <c r="Q6" s="156">
        <v>2.5999999999999999E-2</v>
      </c>
      <c r="R6" s="156">
        <v>0.35499999999999998</v>
      </c>
      <c r="S6" s="156">
        <v>0.42299999999999999</v>
      </c>
      <c r="T6" s="156">
        <v>0.39</v>
      </c>
      <c r="U6" s="156">
        <v>0.44600000000000001</v>
      </c>
      <c r="V6" s="157">
        <v>0.13500000000000001</v>
      </c>
      <c r="W6" s="157">
        <v>0.16</v>
      </c>
      <c r="X6" s="157">
        <v>0.14899999999999999</v>
      </c>
      <c r="Y6" s="157">
        <v>4.8000000000000001E-2</v>
      </c>
      <c r="Z6" s="157">
        <v>7.0999999999999994E-2</v>
      </c>
      <c r="AA6" s="158">
        <v>4.1000000000000002E-2</v>
      </c>
      <c r="AB6" s="158">
        <v>5.1999999999999998E-2</v>
      </c>
      <c r="AE6" s="159" t="s">
        <v>30</v>
      </c>
      <c r="AF6" s="160">
        <v>0.50347222222222221</v>
      </c>
      <c r="AG6" s="155">
        <v>0.3</v>
      </c>
      <c r="AH6" s="155">
        <v>7.68</v>
      </c>
      <c r="AI6" s="155">
        <v>1.08</v>
      </c>
      <c r="AJ6" s="155">
        <v>11.74</v>
      </c>
      <c r="AK6" s="161">
        <v>5</v>
      </c>
      <c r="AM6" s="235">
        <v>41778</v>
      </c>
      <c r="AN6" s="143">
        <v>3</v>
      </c>
      <c r="AP6" s="1" t="s">
        <v>176</v>
      </c>
      <c r="AQ6" s="200">
        <v>53</v>
      </c>
      <c r="AR6" s="50">
        <v>41647</v>
      </c>
      <c r="AS6" s="50">
        <v>41647</v>
      </c>
      <c r="AT6" s="61" t="s">
        <v>150</v>
      </c>
      <c r="AU6" s="1" t="s">
        <v>151</v>
      </c>
      <c r="AV6" s="54" t="s">
        <v>152</v>
      </c>
      <c r="AW6" s="55">
        <v>495</v>
      </c>
      <c r="AX6" s="196">
        <v>495</v>
      </c>
      <c r="AY6" s="1"/>
      <c r="AZ6" s="197" t="s">
        <v>153</v>
      </c>
      <c r="BA6" s="51">
        <v>6</v>
      </c>
      <c r="BB6" s="51">
        <v>42</v>
      </c>
      <c r="BC6" s="198">
        <v>41653</v>
      </c>
      <c r="BE6" s="342" t="s">
        <v>22</v>
      </c>
      <c r="BF6" s="36" t="s">
        <v>18</v>
      </c>
      <c r="BG6" s="212">
        <v>495</v>
      </c>
      <c r="BH6" s="212">
        <v>787</v>
      </c>
      <c r="BI6" s="212">
        <v>277</v>
      </c>
      <c r="BJ6" s="212">
        <v>207</v>
      </c>
      <c r="BK6" s="212">
        <v>254</v>
      </c>
      <c r="BL6" s="212">
        <v>394</v>
      </c>
      <c r="BM6" s="212">
        <v>473</v>
      </c>
      <c r="BN6" s="212">
        <v>247</v>
      </c>
      <c r="BO6" s="212">
        <v>230</v>
      </c>
      <c r="BP6" s="212">
        <v>331</v>
      </c>
      <c r="BQ6" s="212">
        <v>301</v>
      </c>
      <c r="BR6" s="212">
        <v>452</v>
      </c>
      <c r="BS6" s="210">
        <f t="shared" si="0"/>
        <v>370.66666666666669</v>
      </c>
    </row>
    <row r="7" spans="1:71" x14ac:dyDescent="0.35">
      <c r="A7" s="183" t="s">
        <v>24</v>
      </c>
      <c r="B7" s="183" t="s">
        <v>25</v>
      </c>
      <c r="C7" s="184" t="s">
        <v>126</v>
      </c>
      <c r="D7" s="183" t="s">
        <v>24</v>
      </c>
      <c r="E7" s="183" t="s">
        <v>25</v>
      </c>
      <c r="F7" s="184" t="s">
        <v>126</v>
      </c>
      <c r="G7" s="183" t="s">
        <v>24</v>
      </c>
      <c r="H7" s="183" t="s">
        <v>25</v>
      </c>
      <c r="I7" s="184" t="s">
        <v>126</v>
      </c>
      <c r="J7" s="183" t="s">
        <v>24</v>
      </c>
      <c r="K7" s="183" t="s">
        <v>25</v>
      </c>
      <c r="L7" s="184" t="s">
        <v>126</v>
      </c>
      <c r="M7" s="185" t="s">
        <v>130</v>
      </c>
      <c r="N7" s="186"/>
      <c r="AE7" s="372">
        <v>41680</v>
      </c>
      <c r="AF7" s="372"/>
      <c r="AG7" s="372"/>
      <c r="AH7" s="372"/>
      <c r="AI7" s="372"/>
      <c r="AJ7" s="372"/>
      <c r="AK7" s="372"/>
      <c r="AM7" s="236">
        <v>41806</v>
      </c>
      <c r="AN7" s="143">
        <v>7</v>
      </c>
      <c r="AP7" s="1" t="s">
        <v>176</v>
      </c>
      <c r="AQ7" s="200">
        <v>53</v>
      </c>
      <c r="AR7" s="50">
        <v>41647</v>
      </c>
      <c r="AS7" s="50">
        <v>41647</v>
      </c>
      <c r="AT7" s="1" t="s">
        <v>20</v>
      </c>
      <c r="AU7" s="1" t="s">
        <v>151</v>
      </c>
      <c r="AV7" s="1" t="s">
        <v>154</v>
      </c>
      <c r="AW7" s="55">
        <v>371</v>
      </c>
      <c r="AX7" s="196">
        <v>371</v>
      </c>
      <c r="AY7" s="55"/>
      <c r="AZ7" s="1" t="s">
        <v>153</v>
      </c>
      <c r="BA7" s="51">
        <v>2</v>
      </c>
      <c r="BB7" s="51">
        <v>8</v>
      </c>
      <c r="BC7" s="198">
        <v>41649</v>
      </c>
      <c r="BE7" s="342"/>
      <c r="BF7" s="36" t="s">
        <v>20</v>
      </c>
      <c r="BG7" s="212">
        <v>371</v>
      </c>
      <c r="BH7" s="212">
        <v>552</v>
      </c>
      <c r="BI7" s="212">
        <v>131</v>
      </c>
      <c r="BJ7" s="212">
        <v>38</v>
      </c>
      <c r="BK7" s="212">
        <v>53</v>
      </c>
      <c r="BL7" s="212">
        <v>132</v>
      </c>
      <c r="BM7" s="212">
        <v>183</v>
      </c>
      <c r="BN7" s="212">
        <v>88</v>
      </c>
      <c r="BO7" s="212">
        <v>61</v>
      </c>
      <c r="BP7" s="212">
        <v>53</v>
      </c>
      <c r="BQ7" s="212">
        <v>212</v>
      </c>
      <c r="BR7" s="212">
        <v>224</v>
      </c>
      <c r="BS7" s="210">
        <f t="shared" si="0"/>
        <v>174.83333333333334</v>
      </c>
    </row>
    <row r="8" spans="1:71" x14ac:dyDescent="0.35">
      <c r="A8" s="185" t="s">
        <v>129</v>
      </c>
      <c r="B8" s="164"/>
      <c r="C8" s="159"/>
      <c r="D8" s="185" t="s">
        <v>129</v>
      </c>
      <c r="E8" s="164"/>
      <c r="F8" s="155"/>
      <c r="G8" s="185" t="s">
        <v>129</v>
      </c>
      <c r="H8" s="164"/>
      <c r="I8" s="155"/>
      <c r="J8" s="185" t="s">
        <v>129</v>
      </c>
      <c r="K8" s="164"/>
      <c r="L8" s="155"/>
      <c r="M8" s="186" t="s">
        <v>126</v>
      </c>
      <c r="N8" s="155">
        <v>18.600000000000001</v>
      </c>
      <c r="Q8" s="354" t="s">
        <v>56</v>
      </c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E8" s="159" t="s">
        <v>17</v>
      </c>
      <c r="AF8" s="162">
        <v>7.4999999999999997E-2</v>
      </c>
      <c r="AG8" s="163">
        <v>0.6</v>
      </c>
      <c r="AH8" s="164">
        <v>8.16</v>
      </c>
      <c r="AI8" s="164">
        <v>1.07</v>
      </c>
      <c r="AJ8" s="164">
        <v>12.3</v>
      </c>
      <c r="AK8" s="165">
        <v>1</v>
      </c>
      <c r="AM8" s="235">
        <v>41827</v>
      </c>
      <c r="AN8" s="143">
        <v>33</v>
      </c>
      <c r="AP8" s="1" t="s">
        <v>176</v>
      </c>
      <c r="AQ8" s="200">
        <v>53</v>
      </c>
      <c r="AR8" s="50">
        <v>41647</v>
      </c>
      <c r="AS8" s="50">
        <v>41647</v>
      </c>
      <c r="AT8" s="1" t="s">
        <v>155</v>
      </c>
      <c r="AU8" s="1" t="s">
        <v>151</v>
      </c>
      <c r="AV8" s="1" t="s">
        <v>156</v>
      </c>
      <c r="AW8" s="55">
        <v>7</v>
      </c>
      <c r="AX8" s="196">
        <v>7</v>
      </c>
      <c r="AY8" s="55" t="s">
        <v>157</v>
      </c>
      <c r="AZ8" s="197" t="s">
        <v>153</v>
      </c>
      <c r="BA8" s="199">
        <v>5</v>
      </c>
      <c r="BB8" s="199">
        <v>35</v>
      </c>
      <c r="BC8" s="198">
        <v>41667</v>
      </c>
      <c r="BE8" s="342"/>
      <c r="BF8" s="40" t="s">
        <v>23</v>
      </c>
      <c r="BG8" s="212">
        <v>7</v>
      </c>
      <c r="BH8" s="212">
        <v>5</v>
      </c>
      <c r="BI8" s="212">
        <v>82</v>
      </c>
      <c r="BJ8" s="212">
        <v>27</v>
      </c>
      <c r="BK8" s="212">
        <v>21</v>
      </c>
      <c r="BL8" s="212">
        <v>25</v>
      </c>
      <c r="BM8" s="212">
        <v>7</v>
      </c>
      <c r="BN8" s="212">
        <v>9</v>
      </c>
      <c r="BO8" s="212">
        <v>5</v>
      </c>
      <c r="BP8" s="212">
        <v>5</v>
      </c>
      <c r="BQ8" s="212">
        <v>15</v>
      </c>
      <c r="BR8" s="212">
        <v>16</v>
      </c>
      <c r="BS8" s="210">
        <f t="shared" si="0"/>
        <v>18.666666666666668</v>
      </c>
    </row>
    <row r="9" spans="1:71" x14ac:dyDescent="0.35">
      <c r="A9" s="185" t="s">
        <v>32</v>
      </c>
      <c r="B9" s="164"/>
      <c r="C9" s="159"/>
      <c r="D9" s="185" t="s">
        <v>32</v>
      </c>
      <c r="E9" s="164"/>
      <c r="F9" s="164"/>
      <c r="G9" s="185" t="s">
        <v>32</v>
      </c>
      <c r="H9" s="164"/>
      <c r="I9" s="164"/>
      <c r="J9" s="185" t="s">
        <v>32</v>
      </c>
      <c r="K9" s="164"/>
      <c r="L9" s="164"/>
      <c r="M9" s="185" t="s">
        <v>32</v>
      </c>
      <c r="N9" s="164"/>
      <c r="Q9" s="187">
        <v>31</v>
      </c>
      <c r="R9" s="187">
        <v>28</v>
      </c>
      <c r="S9" s="187">
        <v>31</v>
      </c>
      <c r="T9" s="187">
        <v>30</v>
      </c>
      <c r="U9" s="187">
        <v>31</v>
      </c>
      <c r="V9" s="187">
        <v>30</v>
      </c>
      <c r="W9" s="187">
        <v>31</v>
      </c>
      <c r="X9" s="187">
        <v>31</v>
      </c>
      <c r="Y9" s="188">
        <v>30</v>
      </c>
      <c r="Z9" s="188">
        <v>31</v>
      </c>
      <c r="AA9" s="188">
        <v>30</v>
      </c>
      <c r="AB9" s="188">
        <v>31</v>
      </c>
      <c r="AE9" s="159" t="s">
        <v>22</v>
      </c>
      <c r="AF9" s="162">
        <v>8.4722222222222213E-2</v>
      </c>
      <c r="AG9" s="163">
        <v>0.5</v>
      </c>
      <c r="AH9" s="164">
        <v>8.1</v>
      </c>
      <c r="AI9" s="164">
        <v>1.08</v>
      </c>
      <c r="AJ9" s="164">
        <v>12.02</v>
      </c>
      <c r="AK9" s="165">
        <v>1</v>
      </c>
      <c r="AM9" s="237">
        <v>41869</v>
      </c>
      <c r="AN9" s="143">
        <v>1</v>
      </c>
      <c r="AP9" s="1" t="s">
        <v>176</v>
      </c>
      <c r="AQ9" s="200">
        <v>53</v>
      </c>
      <c r="AR9" s="50">
        <v>41647</v>
      </c>
      <c r="AS9" s="50">
        <v>41647</v>
      </c>
      <c r="AT9" s="1" t="s">
        <v>29</v>
      </c>
      <c r="AU9" s="1" t="s">
        <v>151</v>
      </c>
      <c r="AV9" s="54" t="s">
        <v>158</v>
      </c>
      <c r="AW9" s="55">
        <v>7</v>
      </c>
      <c r="AX9" s="196">
        <v>7</v>
      </c>
      <c r="AY9" s="55" t="s">
        <v>157</v>
      </c>
      <c r="AZ9" s="1" t="s">
        <v>153</v>
      </c>
      <c r="BA9" s="51">
        <v>2</v>
      </c>
      <c r="BB9" s="51">
        <v>8</v>
      </c>
      <c r="BC9" s="198">
        <v>41653</v>
      </c>
      <c r="BE9" s="342"/>
      <c r="BF9" s="36" t="s">
        <v>29</v>
      </c>
      <c r="BG9" s="212">
        <v>7</v>
      </c>
      <c r="BH9" s="212">
        <v>25</v>
      </c>
      <c r="BI9" s="212">
        <v>10</v>
      </c>
      <c r="BJ9" s="212">
        <v>12</v>
      </c>
      <c r="BK9" s="212">
        <v>19</v>
      </c>
      <c r="BL9" s="212">
        <v>28</v>
      </c>
      <c r="BM9" s="212">
        <v>39</v>
      </c>
      <c r="BN9" s="212">
        <v>8</v>
      </c>
      <c r="BO9" s="212">
        <v>16</v>
      </c>
      <c r="BP9" s="212">
        <v>7</v>
      </c>
      <c r="BQ9" s="212">
        <v>5</v>
      </c>
      <c r="BR9" s="212">
        <v>5</v>
      </c>
      <c r="BS9" s="210">
        <f t="shared" si="0"/>
        <v>15.083333333333334</v>
      </c>
    </row>
    <row r="10" spans="1:71" x14ac:dyDescent="0.35">
      <c r="A10" s="185" t="s">
        <v>10</v>
      </c>
      <c r="B10" s="164"/>
      <c r="C10" s="159"/>
      <c r="D10" s="185" t="s">
        <v>10</v>
      </c>
      <c r="E10" s="164"/>
      <c r="F10" s="164"/>
      <c r="G10" s="185" t="s">
        <v>10</v>
      </c>
      <c r="H10" s="164"/>
      <c r="I10" s="164"/>
      <c r="J10" s="185" t="s">
        <v>10</v>
      </c>
      <c r="K10" s="164"/>
      <c r="L10" s="164"/>
      <c r="M10" s="185" t="s">
        <v>10</v>
      </c>
      <c r="N10" s="164"/>
      <c r="P10" s="177" t="s">
        <v>15</v>
      </c>
      <c r="Q10" s="178" t="s">
        <v>134</v>
      </c>
      <c r="R10" s="178" t="s">
        <v>135</v>
      </c>
      <c r="S10" s="178" t="s">
        <v>136</v>
      </c>
      <c r="T10" s="178" t="s">
        <v>137</v>
      </c>
      <c r="U10" s="178" t="s">
        <v>138</v>
      </c>
      <c r="V10" s="178" t="s">
        <v>139</v>
      </c>
      <c r="W10" s="178" t="s">
        <v>140</v>
      </c>
      <c r="X10" s="178" t="s">
        <v>141</v>
      </c>
      <c r="Y10" s="178" t="s">
        <v>142</v>
      </c>
      <c r="Z10" s="178" t="s">
        <v>143</v>
      </c>
      <c r="AA10" s="178" t="s">
        <v>144</v>
      </c>
      <c r="AB10" s="178" t="s">
        <v>145</v>
      </c>
      <c r="AC10" s="188" t="s">
        <v>60</v>
      </c>
      <c r="AE10" s="159" t="s">
        <v>28</v>
      </c>
      <c r="AF10" s="162">
        <v>9.2361111111111116E-2</v>
      </c>
      <c r="AG10" s="163">
        <v>0.1</v>
      </c>
      <c r="AH10" s="164">
        <v>8.01</v>
      </c>
      <c r="AI10" s="164">
        <v>0.91700000000000004</v>
      </c>
      <c r="AJ10" s="164">
        <v>11.2</v>
      </c>
      <c r="AK10" s="165">
        <v>12</v>
      </c>
      <c r="AM10" s="238">
        <v>41898</v>
      </c>
      <c r="AN10" s="143">
        <v>1</v>
      </c>
      <c r="AP10" s="1" t="s">
        <v>177</v>
      </c>
      <c r="AQ10" s="49">
        <v>54</v>
      </c>
      <c r="AR10" s="50">
        <v>41647</v>
      </c>
      <c r="AS10" s="50">
        <v>41647</v>
      </c>
      <c r="AT10" s="61" t="s">
        <v>150</v>
      </c>
      <c r="AU10" s="1" t="s">
        <v>151</v>
      </c>
      <c r="AV10" s="54" t="s">
        <v>152</v>
      </c>
      <c r="AW10" s="55">
        <v>656</v>
      </c>
      <c r="AX10" s="196">
        <v>656</v>
      </c>
      <c r="AY10" s="1"/>
      <c r="AZ10" s="197" t="s">
        <v>153</v>
      </c>
      <c r="BA10" s="51">
        <v>6</v>
      </c>
      <c r="BB10" s="51">
        <v>42</v>
      </c>
      <c r="BC10" s="198">
        <v>41653</v>
      </c>
      <c r="BE10" s="341" t="s">
        <v>28</v>
      </c>
      <c r="BF10" s="11" t="s">
        <v>18</v>
      </c>
      <c r="BG10" s="212">
        <v>656</v>
      </c>
      <c r="BH10" s="212">
        <v>640</v>
      </c>
      <c r="BI10" s="212">
        <v>459</v>
      </c>
      <c r="BJ10" s="212">
        <v>295</v>
      </c>
      <c r="BK10" s="212">
        <v>321</v>
      </c>
      <c r="BL10" s="212">
        <v>575</v>
      </c>
      <c r="BM10" s="212">
        <v>398</v>
      </c>
      <c r="BN10" s="212">
        <v>252</v>
      </c>
      <c r="BO10" s="212">
        <v>340</v>
      </c>
      <c r="BP10" s="212">
        <v>309</v>
      </c>
      <c r="BQ10" s="212">
        <v>734</v>
      </c>
      <c r="BR10" s="212">
        <v>489</v>
      </c>
      <c r="BS10" s="210">
        <f t="shared" si="0"/>
        <v>455.66666666666669</v>
      </c>
    </row>
    <row r="11" spans="1:71" x14ac:dyDescent="0.35">
      <c r="A11" s="185" t="s">
        <v>33</v>
      </c>
      <c r="B11" s="155"/>
      <c r="C11" s="155"/>
      <c r="D11" s="185" t="s">
        <v>33</v>
      </c>
      <c r="E11" s="155"/>
      <c r="F11" s="155"/>
      <c r="G11" s="185" t="s">
        <v>33</v>
      </c>
      <c r="H11" s="155"/>
      <c r="I11" s="155"/>
      <c r="J11" s="185" t="s">
        <v>33</v>
      </c>
      <c r="K11" s="155"/>
      <c r="L11" s="155"/>
      <c r="M11" s="185" t="s">
        <v>33</v>
      </c>
      <c r="N11" s="155"/>
      <c r="P11" s="177" t="s">
        <v>17</v>
      </c>
      <c r="Q11" s="166">
        <f>Q3*1.93*Q$9</f>
        <v>49.479409999999994</v>
      </c>
      <c r="R11" s="166">
        <f t="shared" ref="R11:AB11" si="1">R3*1.983*R$9</f>
        <v>29.871912000000005</v>
      </c>
      <c r="S11" s="166">
        <f t="shared" si="1"/>
        <v>62.333622000000005</v>
      </c>
      <c r="T11" s="166">
        <f t="shared" si="1"/>
        <v>119.5749</v>
      </c>
      <c r="U11" s="166">
        <f t="shared" si="1"/>
        <v>71.431625999999994</v>
      </c>
      <c r="V11" s="166">
        <f t="shared" si="1"/>
        <v>90.722250000000003</v>
      </c>
      <c r="W11" s="166">
        <f t="shared" si="1"/>
        <v>41.801640000000006</v>
      </c>
      <c r="X11" s="166">
        <f t="shared" si="1"/>
        <v>14.384682000000002</v>
      </c>
      <c r="Y11" s="166">
        <f t="shared" si="1"/>
        <v>11.719530000000001</v>
      </c>
      <c r="Z11" s="166">
        <f t="shared" si="1"/>
        <v>16.966548000000003</v>
      </c>
      <c r="AA11" s="166">
        <f t="shared" si="1"/>
        <v>17.54955</v>
      </c>
      <c r="AB11" s="166">
        <f t="shared" si="1"/>
        <v>37.498530000000002</v>
      </c>
      <c r="AC11" s="167">
        <f>SUM(Q11:AB11)</f>
        <v>563.33420000000001</v>
      </c>
      <c r="AE11" s="159" t="s">
        <v>30</v>
      </c>
      <c r="AF11" s="162">
        <v>9.0277777777777776E-2</v>
      </c>
      <c r="AG11" s="164">
        <v>0.1</v>
      </c>
      <c r="AH11" s="164">
        <v>8.0399999999999991</v>
      </c>
      <c r="AI11" s="164">
        <v>1.35</v>
      </c>
      <c r="AJ11" s="164">
        <v>11.86</v>
      </c>
      <c r="AK11" s="165">
        <v>80</v>
      </c>
      <c r="AM11" s="239">
        <v>41932</v>
      </c>
      <c r="AN11" s="143">
        <v>1</v>
      </c>
      <c r="AP11" s="1" t="s">
        <v>177</v>
      </c>
      <c r="AQ11" s="49">
        <v>54</v>
      </c>
      <c r="AR11" s="50">
        <v>41647</v>
      </c>
      <c r="AS11" s="50">
        <v>41647</v>
      </c>
      <c r="AT11" s="1" t="s">
        <v>20</v>
      </c>
      <c r="AU11" s="1" t="s">
        <v>151</v>
      </c>
      <c r="AV11" s="1" t="s">
        <v>154</v>
      </c>
      <c r="AW11" s="55">
        <v>422</v>
      </c>
      <c r="AX11" s="196">
        <v>422</v>
      </c>
      <c r="AY11" s="55"/>
      <c r="AZ11" s="1" t="s">
        <v>153</v>
      </c>
      <c r="BA11" s="51">
        <v>2</v>
      </c>
      <c r="BB11" s="51">
        <v>8</v>
      </c>
      <c r="BC11" s="198">
        <v>41649</v>
      </c>
      <c r="BE11" s="341"/>
      <c r="BF11" s="11" t="s">
        <v>20</v>
      </c>
      <c r="BG11" s="212">
        <v>422</v>
      </c>
      <c r="BH11" s="212">
        <v>451</v>
      </c>
      <c r="BI11" s="212">
        <v>226</v>
      </c>
      <c r="BJ11" s="212">
        <v>65</v>
      </c>
      <c r="BK11" s="212">
        <v>94</v>
      </c>
      <c r="BL11" s="212">
        <v>177</v>
      </c>
      <c r="BM11" s="212">
        <v>154</v>
      </c>
      <c r="BN11" s="212">
        <v>47</v>
      </c>
      <c r="BO11" s="212">
        <v>95</v>
      </c>
      <c r="BP11" s="212">
        <v>78</v>
      </c>
      <c r="BQ11" s="212">
        <v>304</v>
      </c>
      <c r="BR11" s="212">
        <v>342</v>
      </c>
      <c r="BS11" s="210">
        <f t="shared" si="0"/>
        <v>204.58333333333334</v>
      </c>
    </row>
    <row r="12" spans="1:71" x14ac:dyDescent="0.35">
      <c r="A12" s="185" t="s">
        <v>35</v>
      </c>
      <c r="B12" s="155"/>
      <c r="C12" s="155"/>
      <c r="D12" s="185" t="s">
        <v>35</v>
      </c>
      <c r="E12" s="155"/>
      <c r="F12" s="155"/>
      <c r="G12" s="185" t="s">
        <v>35</v>
      </c>
      <c r="H12" s="155"/>
      <c r="I12" s="155"/>
      <c r="J12" s="185" t="s">
        <v>35</v>
      </c>
      <c r="K12" s="155"/>
      <c r="L12" s="155"/>
      <c r="M12" s="185" t="s">
        <v>35</v>
      </c>
      <c r="N12" s="155"/>
      <c r="P12" s="177" t="s">
        <v>22</v>
      </c>
      <c r="Q12" s="166">
        <f t="shared" ref="Q12:AB14" si="2">Q4*1.983*Q$9</f>
        <v>13.216695000000001</v>
      </c>
      <c r="R12" s="166">
        <f t="shared" si="2"/>
        <v>28.594860000000004</v>
      </c>
      <c r="S12" s="166">
        <f t="shared" si="2"/>
        <v>54.157713000000001</v>
      </c>
      <c r="T12" s="166">
        <f t="shared" si="2"/>
        <v>48.841290000000001</v>
      </c>
      <c r="U12" s="166">
        <f t="shared" si="2"/>
        <v>31.781541000000004</v>
      </c>
      <c r="V12" s="166">
        <f t="shared" si="2"/>
        <v>23.558040000000002</v>
      </c>
      <c r="W12" s="166">
        <f t="shared" si="2"/>
        <v>40.572180000000003</v>
      </c>
      <c r="X12" s="166">
        <f t="shared" si="2"/>
        <v>11.188086</v>
      </c>
      <c r="Y12" s="166">
        <f t="shared" si="2"/>
        <v>6.8413500000000012</v>
      </c>
      <c r="Z12" s="166">
        <f t="shared" si="2"/>
        <v>12.294600000000003</v>
      </c>
      <c r="AA12" s="166">
        <f t="shared" si="2"/>
        <v>6.1274699999999998</v>
      </c>
      <c r="AB12" s="166">
        <f t="shared" si="2"/>
        <v>31.658595000000005</v>
      </c>
      <c r="AC12" s="167">
        <f>SUM(Q12:AB12)</f>
        <v>308.83242000000001</v>
      </c>
      <c r="AE12" s="372">
        <v>41724</v>
      </c>
      <c r="AF12" s="372"/>
      <c r="AG12" s="372"/>
      <c r="AH12" s="372"/>
      <c r="AI12" s="372"/>
      <c r="AJ12" s="372"/>
      <c r="AK12" s="372"/>
      <c r="AM12" s="239">
        <v>41961</v>
      </c>
      <c r="AN12" s="143">
        <v>35</v>
      </c>
      <c r="AP12" s="1" t="s">
        <v>177</v>
      </c>
      <c r="AQ12" s="49">
        <v>54</v>
      </c>
      <c r="AR12" s="50">
        <v>41647</v>
      </c>
      <c r="AS12" s="50">
        <v>41647</v>
      </c>
      <c r="AT12" s="1" t="s">
        <v>155</v>
      </c>
      <c r="AU12" s="1" t="s">
        <v>151</v>
      </c>
      <c r="AV12" s="1" t="s">
        <v>156</v>
      </c>
      <c r="AW12" s="55">
        <v>21</v>
      </c>
      <c r="AX12" s="196">
        <v>21</v>
      </c>
      <c r="AY12" s="55" t="s">
        <v>157</v>
      </c>
      <c r="AZ12" s="197" t="s">
        <v>153</v>
      </c>
      <c r="BA12" s="199">
        <v>5</v>
      </c>
      <c r="BB12" s="199">
        <v>35</v>
      </c>
      <c r="BC12" s="198">
        <v>41667</v>
      </c>
      <c r="BE12" s="341"/>
      <c r="BF12" s="22" t="s">
        <v>23</v>
      </c>
      <c r="BG12" s="212">
        <v>21</v>
      </c>
      <c r="BH12" s="212">
        <v>5</v>
      </c>
      <c r="BI12" s="212">
        <v>90</v>
      </c>
      <c r="BJ12" s="212">
        <v>26</v>
      </c>
      <c r="BK12" s="212">
        <v>16</v>
      </c>
      <c r="BL12" s="212">
        <v>39</v>
      </c>
      <c r="BM12" s="212">
        <v>11</v>
      </c>
      <c r="BN12" s="212">
        <v>17</v>
      </c>
      <c r="BO12" s="212">
        <v>14</v>
      </c>
      <c r="BP12" s="212">
        <v>9</v>
      </c>
      <c r="BQ12" s="212">
        <v>27</v>
      </c>
      <c r="BR12" s="212">
        <v>15</v>
      </c>
      <c r="BS12" s="210">
        <f t="shared" si="0"/>
        <v>24.166666666666668</v>
      </c>
    </row>
    <row r="13" spans="1:71" x14ac:dyDescent="0.35">
      <c r="P13" s="177" t="s">
        <v>28</v>
      </c>
      <c r="Q13" s="166">
        <f t="shared" si="2"/>
        <v>6.393192</v>
      </c>
      <c r="R13" s="166">
        <f>R5*1.983*R$9</f>
        <v>6.6628800000000004</v>
      </c>
      <c r="S13" s="166">
        <f t="shared" si="2"/>
        <v>11.618397000000002</v>
      </c>
      <c r="T13" s="166">
        <f t="shared" si="2"/>
        <v>12.01698</v>
      </c>
      <c r="U13" s="166">
        <f t="shared" si="2"/>
        <v>4.6719480000000004</v>
      </c>
      <c r="V13" s="166">
        <f t="shared" si="2"/>
        <v>8.1501300000000008</v>
      </c>
      <c r="W13" s="166">
        <f t="shared" si="2"/>
        <v>1.84419</v>
      </c>
      <c r="X13" s="166">
        <f t="shared" si="2"/>
        <v>1.967136</v>
      </c>
      <c r="Y13" s="166">
        <f t="shared" si="2"/>
        <v>1.2492900000000002</v>
      </c>
      <c r="Z13" s="166">
        <f t="shared" si="2"/>
        <v>8.544747000000001</v>
      </c>
      <c r="AA13" s="166">
        <f t="shared" si="2"/>
        <v>3.68838</v>
      </c>
      <c r="AB13" s="166">
        <f t="shared" si="2"/>
        <v>19.302522000000003</v>
      </c>
      <c r="AC13" s="167">
        <f>SUM(Q13:AB13)</f>
        <v>86.109791999999999</v>
      </c>
      <c r="AE13" s="159" t="s">
        <v>17</v>
      </c>
      <c r="AF13" s="162">
        <v>5.5555555555555552E-2</v>
      </c>
      <c r="AG13" s="168">
        <v>4.5</v>
      </c>
      <c r="AH13" s="168">
        <v>8.11</v>
      </c>
      <c r="AI13" s="168">
        <v>0.94</v>
      </c>
      <c r="AJ13" s="168">
        <v>11.23</v>
      </c>
      <c r="AK13" s="165">
        <v>1</v>
      </c>
      <c r="AM13" s="239">
        <v>42002</v>
      </c>
      <c r="AN13" s="240">
        <v>6</v>
      </c>
      <c r="AP13" s="1" t="s">
        <v>177</v>
      </c>
      <c r="AQ13" s="49">
        <v>54</v>
      </c>
      <c r="AR13" s="50">
        <v>41647</v>
      </c>
      <c r="AS13" s="50">
        <v>41647</v>
      </c>
      <c r="AT13" s="1" t="s">
        <v>29</v>
      </c>
      <c r="AU13" s="1" t="s">
        <v>151</v>
      </c>
      <c r="AV13" s="54" t="s">
        <v>158</v>
      </c>
      <c r="AW13" s="55">
        <v>26</v>
      </c>
      <c r="AX13" s="196">
        <v>26</v>
      </c>
      <c r="AY13" s="1"/>
      <c r="AZ13" s="1" t="s">
        <v>153</v>
      </c>
      <c r="BA13" s="51">
        <v>2</v>
      </c>
      <c r="BB13" s="51">
        <v>8</v>
      </c>
      <c r="BC13" s="198">
        <v>41653</v>
      </c>
      <c r="BE13" s="341"/>
      <c r="BF13" s="11" t="s">
        <v>29</v>
      </c>
      <c r="BG13" s="212">
        <v>26</v>
      </c>
      <c r="BH13" s="212">
        <v>39</v>
      </c>
      <c r="BI13" s="212">
        <v>91</v>
      </c>
      <c r="BJ13" s="212">
        <v>49</v>
      </c>
      <c r="BK13" s="212">
        <v>61</v>
      </c>
      <c r="BL13" s="212">
        <v>47</v>
      </c>
      <c r="BM13" s="212">
        <v>62</v>
      </c>
      <c r="BN13" s="212">
        <v>103</v>
      </c>
      <c r="BO13" s="212">
        <v>69</v>
      </c>
      <c r="BP13" s="212">
        <v>69</v>
      </c>
      <c r="BQ13" s="212">
        <v>312</v>
      </c>
      <c r="BR13" s="212">
        <v>36</v>
      </c>
      <c r="BS13" s="210">
        <f t="shared" si="0"/>
        <v>80.333333333333329</v>
      </c>
    </row>
    <row r="14" spans="1:71" x14ac:dyDescent="0.35">
      <c r="A14" s="193" t="s">
        <v>148</v>
      </c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P14" s="177" t="s">
        <v>30</v>
      </c>
      <c r="Q14" s="166">
        <f t="shared" si="2"/>
        <v>1.598298</v>
      </c>
      <c r="R14" s="166">
        <f t="shared" si="2"/>
        <v>19.711019999999998</v>
      </c>
      <c r="S14" s="166">
        <f t="shared" si="2"/>
        <v>26.003079</v>
      </c>
      <c r="T14" s="166">
        <f t="shared" si="2"/>
        <v>23.201100000000004</v>
      </c>
      <c r="U14" s="166">
        <f t="shared" si="2"/>
        <v>27.416958000000001</v>
      </c>
      <c r="V14" s="166">
        <f t="shared" si="2"/>
        <v>8.0311500000000002</v>
      </c>
      <c r="W14" s="166">
        <f t="shared" si="2"/>
        <v>9.83568</v>
      </c>
      <c r="X14" s="166">
        <f t="shared" si="2"/>
        <v>9.159476999999999</v>
      </c>
      <c r="Y14" s="166">
        <f t="shared" si="2"/>
        <v>2.8555200000000003</v>
      </c>
      <c r="Z14" s="166">
        <f t="shared" si="2"/>
        <v>4.3645829999999997</v>
      </c>
      <c r="AA14" s="166">
        <f t="shared" si="2"/>
        <v>2.4390900000000002</v>
      </c>
      <c r="AB14" s="166">
        <f t="shared" si="2"/>
        <v>3.196596</v>
      </c>
      <c r="AC14" s="167">
        <f>SUM(Q14:AB14)</f>
        <v>137.81255099999998</v>
      </c>
      <c r="AE14" s="159" t="s">
        <v>22</v>
      </c>
      <c r="AF14" s="162">
        <v>6.805555555555555E-2</v>
      </c>
      <c r="AG14" s="168">
        <v>6.3</v>
      </c>
      <c r="AH14" s="168">
        <v>8.1999999999999993</v>
      </c>
      <c r="AI14" s="168">
        <v>0.92</v>
      </c>
      <c r="AJ14" s="168">
        <v>8.18</v>
      </c>
      <c r="AK14" s="165">
        <v>1</v>
      </c>
      <c r="AM14" s="221" t="s">
        <v>222</v>
      </c>
      <c r="AN14" s="224">
        <f>GEOMEAN(AN2:AN13)</f>
        <v>3.426510651656911</v>
      </c>
      <c r="AP14" s="1" t="s">
        <v>178</v>
      </c>
      <c r="AQ14" s="49">
        <v>55</v>
      </c>
      <c r="AR14" s="50">
        <v>41647</v>
      </c>
      <c r="AS14" s="50">
        <v>41647</v>
      </c>
      <c r="AT14" s="61" t="s">
        <v>150</v>
      </c>
      <c r="AU14" s="1" t="s">
        <v>151</v>
      </c>
      <c r="AV14" s="54" t="s">
        <v>152</v>
      </c>
      <c r="AW14" s="55">
        <v>394</v>
      </c>
      <c r="AX14" s="196">
        <v>394</v>
      </c>
      <c r="AY14" s="1"/>
      <c r="AZ14" s="197" t="s">
        <v>153</v>
      </c>
      <c r="BA14" s="51">
        <v>6</v>
      </c>
      <c r="BB14" s="51">
        <v>42</v>
      </c>
      <c r="BC14" s="198">
        <v>41653</v>
      </c>
      <c r="BE14" s="342" t="s">
        <v>30</v>
      </c>
      <c r="BF14" s="36" t="s">
        <v>18</v>
      </c>
      <c r="BG14" s="212">
        <v>394</v>
      </c>
      <c r="BH14" s="212">
        <v>1216</v>
      </c>
      <c r="BI14" s="212">
        <v>219</v>
      </c>
      <c r="BJ14" s="212">
        <v>197</v>
      </c>
      <c r="BK14" s="212">
        <v>266</v>
      </c>
      <c r="BL14" s="212">
        <v>485</v>
      </c>
      <c r="BM14" s="212">
        <v>268</v>
      </c>
      <c r="BN14" s="212">
        <v>270</v>
      </c>
      <c r="BO14" s="212">
        <v>317</v>
      </c>
      <c r="BP14" s="212">
        <v>306</v>
      </c>
      <c r="BQ14" s="212">
        <v>147</v>
      </c>
      <c r="BR14" s="212">
        <v>379</v>
      </c>
      <c r="BS14" s="210">
        <f t="shared" si="0"/>
        <v>372</v>
      </c>
    </row>
    <row r="15" spans="1:71" x14ac:dyDescent="0.35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AE15" s="159" t="s">
        <v>28</v>
      </c>
      <c r="AF15" s="162">
        <v>7.9861111111111105E-2</v>
      </c>
      <c r="AG15" s="168">
        <v>7.7</v>
      </c>
      <c r="AH15" s="168">
        <v>8.06</v>
      </c>
      <c r="AI15" s="168">
        <v>0.9</v>
      </c>
      <c r="AJ15" s="168">
        <v>9.57</v>
      </c>
      <c r="AK15" s="165">
        <v>4</v>
      </c>
      <c r="AP15" s="1" t="s">
        <v>178</v>
      </c>
      <c r="AQ15" s="49">
        <v>55</v>
      </c>
      <c r="AR15" s="50">
        <v>41647</v>
      </c>
      <c r="AS15" s="50">
        <v>41647</v>
      </c>
      <c r="AT15" s="1" t="s">
        <v>20</v>
      </c>
      <c r="AU15" s="1" t="s">
        <v>151</v>
      </c>
      <c r="AV15" s="1" t="s">
        <v>154</v>
      </c>
      <c r="AW15" s="55">
        <v>263</v>
      </c>
      <c r="AX15" s="196">
        <v>263</v>
      </c>
      <c r="AY15" s="55"/>
      <c r="AZ15" s="1" t="s">
        <v>153</v>
      </c>
      <c r="BA15" s="51">
        <v>2</v>
      </c>
      <c r="BB15" s="51">
        <v>8</v>
      </c>
      <c r="BC15" s="198">
        <v>41649</v>
      </c>
      <c r="BE15" s="342"/>
      <c r="BF15" s="36" t="s">
        <v>20</v>
      </c>
      <c r="BG15" s="212">
        <v>263</v>
      </c>
      <c r="BH15" s="212">
        <v>712</v>
      </c>
      <c r="BI15" s="212">
        <v>10</v>
      </c>
      <c r="BJ15" s="212">
        <v>8</v>
      </c>
      <c r="BK15" s="212">
        <v>4</v>
      </c>
      <c r="BL15" s="212">
        <v>6</v>
      </c>
      <c r="BM15" s="212">
        <v>12</v>
      </c>
      <c r="BN15" s="212">
        <v>3</v>
      </c>
      <c r="BO15" s="212">
        <v>6</v>
      </c>
      <c r="BP15" s="212">
        <v>6</v>
      </c>
      <c r="BQ15" s="212">
        <v>17</v>
      </c>
      <c r="BR15" s="212">
        <v>40</v>
      </c>
      <c r="BS15" s="210">
        <f t="shared" si="0"/>
        <v>90.583333333333329</v>
      </c>
    </row>
    <row r="16" spans="1:71" x14ac:dyDescent="0.35">
      <c r="P16" s="189" t="s">
        <v>24</v>
      </c>
      <c r="Q16" s="189" t="s">
        <v>25</v>
      </c>
      <c r="R16" s="190" t="s">
        <v>132</v>
      </c>
      <c r="S16" s="189" t="s">
        <v>49</v>
      </c>
      <c r="T16" s="190" t="s">
        <v>131</v>
      </c>
      <c r="AE16" s="159" t="s">
        <v>30</v>
      </c>
      <c r="AF16" s="162">
        <v>7.6388888888888895E-2</v>
      </c>
      <c r="AG16" s="168">
        <v>6.7</v>
      </c>
      <c r="AH16" s="168">
        <v>8.02</v>
      </c>
      <c r="AI16" s="168">
        <v>1.0009999999999999</v>
      </c>
      <c r="AJ16" s="168">
        <v>9.6199999999999992</v>
      </c>
      <c r="AK16" s="165">
        <v>2</v>
      </c>
      <c r="AP16" s="1" t="s">
        <v>178</v>
      </c>
      <c r="AQ16" s="49">
        <v>55</v>
      </c>
      <c r="AR16" s="50">
        <v>41647</v>
      </c>
      <c r="AS16" s="50">
        <v>41647</v>
      </c>
      <c r="AT16" s="1" t="s">
        <v>155</v>
      </c>
      <c r="AU16" s="1" t="s">
        <v>151</v>
      </c>
      <c r="AV16" s="1" t="s">
        <v>156</v>
      </c>
      <c r="AW16" s="55">
        <v>8</v>
      </c>
      <c r="AX16" s="196">
        <v>8</v>
      </c>
      <c r="AY16" s="55" t="s">
        <v>157</v>
      </c>
      <c r="AZ16" s="197" t="s">
        <v>153</v>
      </c>
      <c r="BA16" s="199">
        <v>5</v>
      </c>
      <c r="BB16" s="199">
        <v>35</v>
      </c>
      <c r="BC16" s="198">
        <v>41667</v>
      </c>
      <c r="BE16" s="342"/>
      <c r="BF16" s="40" t="s">
        <v>23</v>
      </c>
      <c r="BG16" s="212">
        <v>8</v>
      </c>
      <c r="BH16" s="212">
        <v>47</v>
      </c>
      <c r="BI16" s="212">
        <v>73</v>
      </c>
      <c r="BJ16" s="212">
        <v>23</v>
      </c>
      <c r="BK16" s="212">
        <v>11</v>
      </c>
      <c r="BL16" s="212">
        <v>20</v>
      </c>
      <c r="BM16" s="212">
        <v>6</v>
      </c>
      <c r="BN16" s="212">
        <v>15</v>
      </c>
      <c r="BO16" s="212">
        <v>5</v>
      </c>
      <c r="BP16" s="212">
        <v>9</v>
      </c>
      <c r="BQ16" s="212">
        <v>16</v>
      </c>
      <c r="BR16" s="212">
        <v>13</v>
      </c>
      <c r="BS16" s="210">
        <f t="shared" si="0"/>
        <v>20.5</v>
      </c>
    </row>
    <row r="17" spans="16:71" x14ac:dyDescent="0.35">
      <c r="P17" s="164">
        <v>0</v>
      </c>
      <c r="Q17" s="164">
        <v>0.1</v>
      </c>
      <c r="R17" s="159">
        <v>0.52</v>
      </c>
      <c r="S17" s="164">
        <f>Q17*1</f>
        <v>0.1</v>
      </c>
      <c r="T17" s="191">
        <f t="shared" ref="T17:T18" si="3">R17*S17</f>
        <v>5.2000000000000005E-2</v>
      </c>
      <c r="AE17" s="372">
        <v>41750</v>
      </c>
      <c r="AF17" s="372"/>
      <c r="AG17" s="372"/>
      <c r="AH17" s="372"/>
      <c r="AI17" s="372"/>
      <c r="AJ17" s="372"/>
      <c r="AK17" s="372"/>
      <c r="AM17" s="221"/>
      <c r="AP17" s="1" t="s">
        <v>178</v>
      </c>
      <c r="AQ17" s="49">
        <v>55</v>
      </c>
      <c r="AR17" s="50">
        <v>41647</v>
      </c>
      <c r="AS17" s="50">
        <v>41647</v>
      </c>
      <c r="AT17" s="1" t="s">
        <v>29</v>
      </c>
      <c r="AU17" s="1" t="s">
        <v>151</v>
      </c>
      <c r="AV17" s="54" t="s">
        <v>158</v>
      </c>
      <c r="AW17" s="55">
        <v>33</v>
      </c>
      <c r="AX17" s="196">
        <v>33</v>
      </c>
      <c r="AY17" s="1"/>
      <c r="AZ17" s="1" t="s">
        <v>153</v>
      </c>
      <c r="BA17" s="51">
        <v>2</v>
      </c>
      <c r="BB17" s="51">
        <v>8</v>
      </c>
      <c r="BC17" s="198">
        <v>41653</v>
      </c>
      <c r="BE17" s="342"/>
      <c r="BF17" s="36" t="s">
        <v>29</v>
      </c>
      <c r="BG17" s="212">
        <v>33</v>
      </c>
      <c r="BH17" s="212">
        <v>73</v>
      </c>
      <c r="BI17" s="212">
        <v>15</v>
      </c>
      <c r="BJ17" s="212">
        <v>19</v>
      </c>
      <c r="BK17" s="212">
        <v>19</v>
      </c>
      <c r="BL17" s="212">
        <v>70</v>
      </c>
      <c r="BM17" s="212">
        <v>27</v>
      </c>
      <c r="BN17" s="212">
        <v>27</v>
      </c>
      <c r="BO17" s="212">
        <v>2</v>
      </c>
      <c r="BP17" s="212">
        <v>46</v>
      </c>
      <c r="BQ17" s="212">
        <v>58</v>
      </c>
      <c r="BR17" s="212">
        <v>28</v>
      </c>
      <c r="BS17" s="210">
        <f t="shared" si="0"/>
        <v>34.75</v>
      </c>
    </row>
    <row r="18" spans="16:71" x14ac:dyDescent="0.35">
      <c r="P18" s="164">
        <v>2</v>
      </c>
      <c r="Q18" s="164">
        <v>0.17</v>
      </c>
      <c r="R18" s="159">
        <v>0.21</v>
      </c>
      <c r="S18" s="164">
        <f>Q18*1</f>
        <v>0.17</v>
      </c>
      <c r="T18" s="192">
        <f t="shared" si="3"/>
        <v>3.5700000000000003E-2</v>
      </c>
      <c r="AE18" s="159" t="s">
        <v>17</v>
      </c>
      <c r="AF18" s="162">
        <v>0.52430555555555558</v>
      </c>
      <c r="AG18" s="168">
        <v>9.8000000000000007</v>
      </c>
      <c r="AH18" s="168">
        <v>8.33</v>
      </c>
      <c r="AI18" s="168">
        <v>0.99</v>
      </c>
      <c r="AJ18" s="168">
        <v>11.25</v>
      </c>
      <c r="AK18" s="165">
        <v>1</v>
      </c>
      <c r="AM18" s="221"/>
      <c r="AP18" s="1" t="s">
        <v>162</v>
      </c>
      <c r="AQ18" s="49">
        <v>52</v>
      </c>
      <c r="AR18" s="50">
        <v>41680</v>
      </c>
      <c r="AS18" s="50">
        <v>41680</v>
      </c>
      <c r="AT18" s="61" t="s">
        <v>150</v>
      </c>
      <c r="AU18" s="1" t="s">
        <v>151</v>
      </c>
      <c r="AV18" s="54" t="s">
        <v>152</v>
      </c>
      <c r="AW18" s="55">
        <v>947</v>
      </c>
      <c r="AX18" s="196">
        <v>947</v>
      </c>
      <c r="AY18" s="1"/>
      <c r="AZ18" s="197" t="s">
        <v>153</v>
      </c>
      <c r="BA18" s="51">
        <v>6</v>
      </c>
      <c r="BB18" s="51">
        <v>42</v>
      </c>
      <c r="BC18" s="198">
        <v>41683</v>
      </c>
      <c r="BE18"/>
      <c r="BF18"/>
      <c r="BG18" s="360" t="s">
        <v>124</v>
      </c>
      <c r="BH18" s="360"/>
      <c r="BI18" s="360"/>
      <c r="BJ18" s="360"/>
      <c r="BK18" s="360"/>
      <c r="BL18" s="360"/>
      <c r="BM18" s="360"/>
      <c r="BN18" s="360"/>
      <c r="BO18" s="360"/>
      <c r="BP18" s="360"/>
      <c r="BQ18" s="360"/>
      <c r="BR18" s="360"/>
      <c r="BS18" s="360"/>
    </row>
    <row r="19" spans="16:71" x14ac:dyDescent="0.35">
      <c r="T19" s="169">
        <f>SUM(T17:T18)</f>
        <v>8.77E-2</v>
      </c>
      <c r="AE19" s="159" t="s">
        <v>22</v>
      </c>
      <c r="AF19" s="162">
        <v>0.53125</v>
      </c>
      <c r="AG19" s="168">
        <v>10.6</v>
      </c>
      <c r="AH19" s="168">
        <v>8.25</v>
      </c>
      <c r="AI19" s="168">
        <v>1.02</v>
      </c>
      <c r="AJ19" s="168">
        <v>10.5</v>
      </c>
      <c r="AK19" s="165">
        <v>1</v>
      </c>
      <c r="AM19" s="222"/>
      <c r="AP19" s="1" t="s">
        <v>162</v>
      </c>
      <c r="AQ19" s="49">
        <v>52</v>
      </c>
      <c r="AR19" s="50">
        <v>41680</v>
      </c>
      <c r="AS19" s="50">
        <v>41680</v>
      </c>
      <c r="AT19" s="1" t="s">
        <v>20</v>
      </c>
      <c r="AU19" s="1" t="s">
        <v>151</v>
      </c>
      <c r="AV19" s="1" t="s">
        <v>154</v>
      </c>
      <c r="AW19" s="55">
        <v>739</v>
      </c>
      <c r="AX19" s="196">
        <v>739</v>
      </c>
      <c r="AY19" s="55"/>
      <c r="AZ19" s="1" t="s">
        <v>153</v>
      </c>
      <c r="BA19" s="51">
        <v>2</v>
      </c>
      <c r="BB19" s="51">
        <v>8</v>
      </c>
      <c r="BC19" s="198">
        <v>41682</v>
      </c>
      <c r="BE19" s="6" t="s">
        <v>15</v>
      </c>
      <c r="BF19" s="6" t="s">
        <v>207</v>
      </c>
      <c r="BG19" s="146" t="s">
        <v>134</v>
      </c>
      <c r="BH19" s="130" t="s">
        <v>135</v>
      </c>
      <c r="BI19" s="130" t="s">
        <v>136</v>
      </c>
      <c r="BJ19" s="130" t="s">
        <v>137</v>
      </c>
      <c r="BK19" s="130" t="s">
        <v>138</v>
      </c>
      <c r="BL19" s="130" t="s">
        <v>139</v>
      </c>
      <c r="BM19" s="130" t="s">
        <v>140</v>
      </c>
      <c r="BN19" s="130" t="s">
        <v>141</v>
      </c>
      <c r="BO19" s="130" t="s">
        <v>142</v>
      </c>
      <c r="BP19" s="130" t="s">
        <v>143</v>
      </c>
      <c r="BQ19" s="130" t="s">
        <v>144</v>
      </c>
      <c r="BR19" s="130" t="s">
        <v>145</v>
      </c>
      <c r="BS19" s="133" t="s">
        <v>60</v>
      </c>
    </row>
    <row r="20" spans="16:71" x14ac:dyDescent="0.35">
      <c r="AE20" s="159" t="s">
        <v>28</v>
      </c>
      <c r="AF20" s="162">
        <v>4.1666666666666664E-2</v>
      </c>
      <c r="AG20" s="168">
        <v>14.2</v>
      </c>
      <c r="AH20" s="168">
        <v>8.1199999999999992</v>
      </c>
      <c r="AI20" s="168">
        <v>0.91</v>
      </c>
      <c r="AJ20" s="168">
        <v>9.0299999999999994</v>
      </c>
      <c r="AK20" s="165">
        <v>15</v>
      </c>
      <c r="AM20" s="221"/>
      <c r="AP20" s="1" t="s">
        <v>162</v>
      </c>
      <c r="AQ20" s="49">
        <v>52</v>
      </c>
      <c r="AR20" s="50">
        <v>41680</v>
      </c>
      <c r="AS20" s="50">
        <v>41680</v>
      </c>
      <c r="AT20" s="1" t="s">
        <v>155</v>
      </c>
      <c r="AU20" s="1" t="s">
        <v>151</v>
      </c>
      <c r="AV20" s="1" t="s">
        <v>156</v>
      </c>
      <c r="AW20" s="55">
        <v>5</v>
      </c>
      <c r="AX20" s="196"/>
      <c r="AY20" s="55" t="s">
        <v>163</v>
      </c>
      <c r="AZ20" s="197" t="s">
        <v>153</v>
      </c>
      <c r="BA20" s="199">
        <v>5</v>
      </c>
      <c r="BB20" s="199">
        <v>35</v>
      </c>
      <c r="BC20" s="198">
        <v>41697</v>
      </c>
      <c r="BE20" s="341" t="s">
        <v>17</v>
      </c>
      <c r="BF20" s="11" t="s">
        <v>18</v>
      </c>
      <c r="BG20" s="147">
        <f t="shared" ref="BG20:BR23" si="4">Q$11*0.002723*BG2</f>
        <v>89.05813849722999</v>
      </c>
      <c r="BH20" s="147">
        <f t="shared" si="4"/>
        <v>77.030131908072022</v>
      </c>
      <c r="BI20" s="147">
        <f t="shared" si="4"/>
        <v>98.955185927598009</v>
      </c>
      <c r="BJ20" s="147">
        <f t="shared" si="4"/>
        <v>134.47381296510002</v>
      </c>
      <c r="BK20" s="147">
        <f t="shared" si="4"/>
        <v>89.862842730276</v>
      </c>
      <c r="BL20" s="147">
        <f t="shared" si="4"/>
        <v>198.86453283375002</v>
      </c>
      <c r="BM20" s="147">
        <f t="shared" si="4"/>
        <v>76.490981763840026</v>
      </c>
      <c r="BN20" s="147">
        <f t="shared" si="4"/>
        <v>18.683846294022004</v>
      </c>
      <c r="BO20" s="147">
        <f t="shared" si="4"/>
        <v>12.988298037330001</v>
      </c>
      <c r="BP20" s="147">
        <f t="shared" si="4"/>
        <v>22.822755640776005</v>
      </c>
      <c r="BQ20" s="147">
        <f t="shared" si="4"/>
        <v>27.764493721650002</v>
      </c>
      <c r="BR20" s="147">
        <f t="shared" si="4"/>
        <v>69.944320575150002</v>
      </c>
      <c r="BS20" s="148">
        <f>SUM(BG20:BR20)</f>
        <v>916.93934089479399</v>
      </c>
    </row>
    <row r="21" spans="16:71" x14ac:dyDescent="0.35">
      <c r="AE21" s="159" t="s">
        <v>30</v>
      </c>
      <c r="AF21" s="162">
        <v>0.53819444444444442</v>
      </c>
      <c r="AG21" s="168">
        <v>14.1</v>
      </c>
      <c r="AH21" s="168">
        <v>8.09</v>
      </c>
      <c r="AI21" s="168">
        <v>1.19</v>
      </c>
      <c r="AJ21" s="168">
        <v>8.3699999999999992</v>
      </c>
      <c r="AK21" s="165">
        <v>1</v>
      </c>
      <c r="AM21" s="221"/>
      <c r="AP21" s="1" t="s">
        <v>162</v>
      </c>
      <c r="AQ21" s="49">
        <v>52</v>
      </c>
      <c r="AR21" s="50">
        <v>41680</v>
      </c>
      <c r="AS21" s="50">
        <v>41680</v>
      </c>
      <c r="AT21" s="1" t="s">
        <v>29</v>
      </c>
      <c r="AU21" s="1" t="s">
        <v>151</v>
      </c>
      <c r="AV21" s="54" t="s">
        <v>158</v>
      </c>
      <c r="AW21" s="55">
        <v>27</v>
      </c>
      <c r="AX21" s="196">
        <v>27</v>
      </c>
      <c r="AY21" s="1"/>
      <c r="AZ21" s="1" t="s">
        <v>153</v>
      </c>
      <c r="BA21" s="51">
        <v>2</v>
      </c>
      <c r="BB21" s="51">
        <v>8</v>
      </c>
      <c r="BC21" s="198">
        <v>41683</v>
      </c>
      <c r="BE21" s="341"/>
      <c r="BF21" s="11" t="s">
        <v>20</v>
      </c>
      <c r="BG21" s="147">
        <f t="shared" si="4"/>
        <v>76.528022188240001</v>
      </c>
      <c r="BH21" s="147">
        <f t="shared" si="4"/>
        <v>60.111158901864009</v>
      </c>
      <c r="BI21" s="147">
        <f t="shared" si="4"/>
        <v>61.104402974160003</v>
      </c>
      <c r="BJ21" s="147">
        <f t="shared" si="4"/>
        <v>53.073199790100006</v>
      </c>
      <c r="BK21" s="147">
        <f t="shared" si="4"/>
        <v>45.320438000334001</v>
      </c>
      <c r="BL21" s="147">
        <f t="shared" si="4"/>
        <v>84.980620242000001</v>
      </c>
      <c r="BM21" s="147">
        <f t="shared" si="4"/>
        <v>54.294937948440015</v>
      </c>
      <c r="BN21" s="147">
        <f t="shared" si="4"/>
        <v>12.495067018434002</v>
      </c>
      <c r="BO21" s="147">
        <f t="shared" si="4"/>
        <v>7.1483507625600007</v>
      </c>
      <c r="BP21" s="147">
        <f t="shared" si="4"/>
        <v>11.965776742836002</v>
      </c>
      <c r="BQ21" s="147">
        <f t="shared" si="4"/>
        <v>22.603451859450001</v>
      </c>
      <c r="BR21" s="147">
        <f t="shared" si="4"/>
        <v>45.336172752360007</v>
      </c>
      <c r="BS21" s="148">
        <f t="shared" ref="BS21:BS35" si="5">SUM(BG21:BR21)</f>
        <v>534.96159918077797</v>
      </c>
    </row>
    <row r="22" spans="16:71" x14ac:dyDescent="0.35">
      <c r="AE22" s="372">
        <v>41778</v>
      </c>
      <c r="AF22" s="372"/>
      <c r="AG22" s="372"/>
      <c r="AH22" s="372"/>
      <c r="AI22" s="372"/>
      <c r="AJ22" s="372"/>
      <c r="AK22" s="372"/>
      <c r="AM22" s="221"/>
      <c r="AP22" s="1" t="s">
        <v>164</v>
      </c>
      <c r="AQ22" s="200">
        <v>53</v>
      </c>
      <c r="AR22" s="50">
        <v>41680</v>
      </c>
      <c r="AS22" s="50">
        <v>41680</v>
      </c>
      <c r="AT22" s="61" t="s">
        <v>150</v>
      </c>
      <c r="AU22" s="1" t="s">
        <v>151</v>
      </c>
      <c r="AV22" s="54" t="s">
        <v>152</v>
      </c>
      <c r="AW22" s="55">
        <v>787</v>
      </c>
      <c r="AX22" s="196">
        <v>787</v>
      </c>
      <c r="AY22" s="1"/>
      <c r="AZ22" s="197" t="s">
        <v>153</v>
      </c>
      <c r="BA22" s="51">
        <v>6</v>
      </c>
      <c r="BB22" s="51">
        <v>42</v>
      </c>
      <c r="BC22" s="198">
        <v>41683</v>
      </c>
      <c r="BE22" s="341"/>
      <c r="BF22" s="22" t="s">
        <v>23</v>
      </c>
      <c r="BG22" s="147">
        <f t="shared" si="4"/>
        <v>0.94312703400999998</v>
      </c>
      <c r="BH22" s="147">
        <f t="shared" si="4"/>
        <v>0</v>
      </c>
      <c r="BI22" s="147">
        <f t="shared" si="4"/>
        <v>17.143179723306002</v>
      </c>
      <c r="BJ22" s="147">
        <f t="shared" si="4"/>
        <v>5.5352416959000008</v>
      </c>
      <c r="BK22" s="147">
        <f t="shared" si="4"/>
        <v>3.1121330815679999</v>
      </c>
      <c r="BL22" s="147">
        <f t="shared" si="4"/>
        <v>5.1877704217500007</v>
      </c>
      <c r="BM22" s="147">
        <f t="shared" si="4"/>
        <v>0.68295519432000018</v>
      </c>
      <c r="BN22" s="147">
        <f t="shared" si="4"/>
        <v>0.66588131446200016</v>
      </c>
      <c r="BO22" s="147">
        <f t="shared" si="4"/>
        <v>0.25529824152000002</v>
      </c>
      <c r="BP22" s="147">
        <f t="shared" si="4"/>
        <v>0.23099955102000003</v>
      </c>
      <c r="BQ22" s="147">
        <f t="shared" si="4"/>
        <v>0.66902394509999996</v>
      </c>
      <c r="BR22" s="147">
        <f t="shared" si="4"/>
        <v>1.6337359550400001</v>
      </c>
      <c r="BS22" s="148">
        <f t="shared" si="5"/>
        <v>36.059346157996011</v>
      </c>
    </row>
    <row r="23" spans="16:71" x14ac:dyDescent="0.35">
      <c r="AE23" s="164" t="s">
        <v>17</v>
      </c>
      <c r="AF23" s="162">
        <v>0.51388888888888895</v>
      </c>
      <c r="AG23" s="168">
        <v>13.1</v>
      </c>
      <c r="AH23" s="168">
        <v>8.26</v>
      </c>
      <c r="AI23" s="214">
        <v>1</v>
      </c>
      <c r="AJ23" s="168">
        <v>9.4</v>
      </c>
      <c r="AK23" s="87">
        <v>1</v>
      </c>
      <c r="AM23" s="221"/>
      <c r="AP23" s="1" t="s">
        <v>164</v>
      </c>
      <c r="AQ23" s="200">
        <v>53</v>
      </c>
      <c r="AR23" s="50">
        <v>41680</v>
      </c>
      <c r="AS23" s="50">
        <v>41680</v>
      </c>
      <c r="AT23" s="1" t="s">
        <v>20</v>
      </c>
      <c r="AU23" s="1" t="s">
        <v>151</v>
      </c>
      <c r="AV23" s="1" t="s">
        <v>154</v>
      </c>
      <c r="AW23" s="55">
        <v>552</v>
      </c>
      <c r="AX23" s="196">
        <v>552</v>
      </c>
      <c r="AY23" s="55"/>
      <c r="AZ23" s="1" t="s">
        <v>153</v>
      </c>
      <c r="BA23" s="51">
        <v>2</v>
      </c>
      <c r="BB23" s="51">
        <v>8</v>
      </c>
      <c r="BC23" s="198">
        <v>41682</v>
      </c>
      <c r="BE23" s="341"/>
      <c r="BF23" s="11" t="s">
        <v>29</v>
      </c>
      <c r="BG23" s="147">
        <f t="shared" si="4"/>
        <v>1.75152163459</v>
      </c>
      <c r="BH23" s="147">
        <f t="shared" si="4"/>
        <v>2.1962128421520006</v>
      </c>
      <c r="BI23" s="147">
        <f t="shared" si="4"/>
        <v>3.9038924122380005</v>
      </c>
      <c r="BJ23" s="147">
        <f t="shared" si="4"/>
        <v>2.9304220743000005</v>
      </c>
      <c r="BK23" s="147">
        <f t="shared" si="4"/>
        <v>2.3340998111759999</v>
      </c>
      <c r="BL23" s="147">
        <f t="shared" si="4"/>
        <v>2.4703668675000001</v>
      </c>
      <c r="BM23" s="147">
        <f t="shared" si="4"/>
        <v>0.91060692576000024</v>
      </c>
      <c r="BN23" s="147">
        <f t="shared" si="4"/>
        <v>0.43086437994600008</v>
      </c>
      <c r="BO23" s="147">
        <f t="shared" si="4"/>
        <v>6.3824560380000006E-2</v>
      </c>
      <c r="BP23" s="147">
        <f t="shared" si="4"/>
        <v>1.0625979346920003</v>
      </c>
      <c r="BQ23" s="147">
        <f t="shared" si="4"/>
        <v>0.33451197254999998</v>
      </c>
      <c r="BR23" s="147">
        <f t="shared" si="4"/>
        <v>1.0210849719000001</v>
      </c>
      <c r="BS23" s="148">
        <f t="shared" si="5"/>
        <v>19.410006387184001</v>
      </c>
    </row>
    <row r="24" spans="16:71" x14ac:dyDescent="0.35">
      <c r="AE24" s="164" t="s">
        <v>22</v>
      </c>
      <c r="AF24" s="162">
        <v>0.52222222222222225</v>
      </c>
      <c r="AG24" s="168">
        <v>15</v>
      </c>
      <c r="AH24" s="168">
        <v>8.19</v>
      </c>
      <c r="AI24" s="168">
        <v>9.9000000000000005E-2</v>
      </c>
      <c r="AJ24" s="168">
        <v>9.25</v>
      </c>
      <c r="AK24" s="87">
        <v>1</v>
      </c>
      <c r="AM24" s="221"/>
      <c r="AP24" s="1" t="s">
        <v>164</v>
      </c>
      <c r="AQ24" s="200">
        <v>53</v>
      </c>
      <c r="AR24" s="50">
        <v>41680</v>
      </c>
      <c r="AS24" s="50">
        <v>41680</v>
      </c>
      <c r="AT24" s="1" t="s">
        <v>155</v>
      </c>
      <c r="AU24" s="1" t="s">
        <v>151</v>
      </c>
      <c r="AV24" s="1" t="s">
        <v>156</v>
      </c>
      <c r="AW24" s="55">
        <v>5</v>
      </c>
      <c r="AX24" s="196"/>
      <c r="AY24" s="55" t="s">
        <v>163</v>
      </c>
      <c r="AZ24" s="197" t="s">
        <v>153</v>
      </c>
      <c r="BA24" s="199">
        <v>5</v>
      </c>
      <c r="BB24" s="199">
        <v>35</v>
      </c>
      <c r="BC24" s="198">
        <v>41697</v>
      </c>
      <c r="BE24" s="342" t="s">
        <v>22</v>
      </c>
      <c r="BF24" s="36" t="s">
        <v>18</v>
      </c>
      <c r="BG24" s="149">
        <f t="shared" ref="BG24:BR27" si="6">Q$12*0.002723*BG6</f>
        <v>17.814584940075004</v>
      </c>
      <c r="BH24" s="149">
        <f t="shared" si="6"/>
        <v>61.278813574860017</v>
      </c>
      <c r="BI24" s="149">
        <f t="shared" si="6"/>
        <v>40.849592342223005</v>
      </c>
      <c r="BJ24" s="149">
        <f t="shared" si="6"/>
        <v>27.529930362690003</v>
      </c>
      <c r="BK24" s="149">
        <f t="shared" si="6"/>
        <v>21.981448580322006</v>
      </c>
      <c r="BL24" s="149">
        <f t="shared" si="6"/>
        <v>25.274525910480005</v>
      </c>
      <c r="BM24" s="149">
        <f t="shared" si="6"/>
        <v>52.256115824220004</v>
      </c>
      <c r="BN24" s="149">
        <f t="shared" si="6"/>
        <v>7.5248940699660007</v>
      </c>
      <c r="BO24" s="149">
        <f t="shared" si="6"/>
        <v>4.2846690915000005</v>
      </c>
      <c r="BP24" s="149">
        <f t="shared" si="6"/>
        <v>11.081282809800001</v>
      </c>
      <c r="BQ24" s="149">
        <f t="shared" si="6"/>
        <v>5.0222153438100001</v>
      </c>
      <c r="BR24" s="149">
        <f t="shared" si="6"/>
        <v>38.965272091620008</v>
      </c>
      <c r="BS24" s="150">
        <f t="shared" si="5"/>
        <v>313.86334494156597</v>
      </c>
    </row>
    <row r="25" spans="16:71" x14ac:dyDescent="0.35">
      <c r="AE25" s="164" t="s">
        <v>28</v>
      </c>
      <c r="AF25" s="162">
        <v>0.52986111111111112</v>
      </c>
      <c r="AG25" s="168">
        <v>17.100000000000001</v>
      </c>
      <c r="AH25" s="168">
        <v>8.06</v>
      </c>
      <c r="AI25" s="168">
        <v>0.92</v>
      </c>
      <c r="AJ25" s="168">
        <v>7.86</v>
      </c>
      <c r="AK25" s="87">
        <v>3</v>
      </c>
      <c r="AM25" s="221"/>
      <c r="AP25" s="1" t="s">
        <v>164</v>
      </c>
      <c r="AQ25" s="200">
        <v>53</v>
      </c>
      <c r="AR25" s="50">
        <v>41680</v>
      </c>
      <c r="AS25" s="50">
        <v>41680</v>
      </c>
      <c r="AT25" s="1" t="s">
        <v>29</v>
      </c>
      <c r="AU25" s="1" t="s">
        <v>151</v>
      </c>
      <c r="AV25" s="54" t="s">
        <v>158</v>
      </c>
      <c r="AW25" s="55">
        <v>25</v>
      </c>
      <c r="AX25" s="196">
        <v>25</v>
      </c>
      <c r="AY25" s="55"/>
      <c r="AZ25" s="1" t="s">
        <v>153</v>
      </c>
      <c r="BA25" s="51">
        <v>2</v>
      </c>
      <c r="BB25" s="51">
        <v>8</v>
      </c>
      <c r="BC25" s="198">
        <v>41683</v>
      </c>
      <c r="BE25" s="342"/>
      <c r="BF25" s="36" t="s">
        <v>20</v>
      </c>
      <c r="BG25" s="149">
        <f t="shared" si="6"/>
        <v>13.351941439935004</v>
      </c>
      <c r="BH25" s="149">
        <f t="shared" si="6"/>
        <v>42.980819686560011</v>
      </c>
      <c r="BI25" s="149">
        <f t="shared" si="6"/>
        <v>19.318760277369002</v>
      </c>
      <c r="BJ25" s="149">
        <f t="shared" si="6"/>
        <v>5.0538036414600001</v>
      </c>
      <c r="BK25" s="149">
        <f t="shared" si="6"/>
        <v>4.5866802155790012</v>
      </c>
      <c r="BL25" s="149">
        <f t="shared" si="6"/>
        <v>8.467607665440001</v>
      </c>
      <c r="BM25" s="149">
        <f t="shared" si="6"/>
        <v>20.21748244362</v>
      </c>
      <c r="BN25" s="149">
        <f t="shared" si="6"/>
        <v>2.6809339196640001</v>
      </c>
      <c r="BO25" s="149">
        <f t="shared" si="6"/>
        <v>1.1363687590500002</v>
      </c>
      <c r="BP25" s="149">
        <f t="shared" si="6"/>
        <v>1.7743443774000003</v>
      </c>
      <c r="BQ25" s="149">
        <f t="shared" si="6"/>
        <v>3.53724137172</v>
      </c>
      <c r="BR25" s="149">
        <f t="shared" si="6"/>
        <v>19.310223337440004</v>
      </c>
      <c r="BS25" s="150">
        <f t="shared" si="5"/>
        <v>142.41620713523704</v>
      </c>
    </row>
    <row r="26" spans="16:71" x14ac:dyDescent="0.35">
      <c r="AE26" s="164" t="s">
        <v>30</v>
      </c>
      <c r="AF26" s="162">
        <v>0.52777777777777779</v>
      </c>
      <c r="AG26" s="168">
        <v>16.899999999999999</v>
      </c>
      <c r="AH26" s="168">
        <v>7.26</v>
      </c>
      <c r="AI26" s="168">
        <v>1.1200000000000001</v>
      </c>
      <c r="AJ26" s="168">
        <v>7.12</v>
      </c>
      <c r="AK26" s="87">
        <v>3</v>
      </c>
      <c r="AM26" s="221"/>
      <c r="AP26" s="1" t="s">
        <v>165</v>
      </c>
      <c r="AQ26" s="49">
        <v>54</v>
      </c>
      <c r="AR26" s="50">
        <v>41680</v>
      </c>
      <c r="AS26" s="50">
        <v>41680</v>
      </c>
      <c r="AT26" s="61" t="s">
        <v>150</v>
      </c>
      <c r="AU26" s="1" t="s">
        <v>151</v>
      </c>
      <c r="AV26" s="54" t="s">
        <v>152</v>
      </c>
      <c r="AW26" s="55">
        <v>640</v>
      </c>
      <c r="AX26" s="196">
        <v>640</v>
      </c>
      <c r="AY26" s="1"/>
      <c r="AZ26" s="197" t="s">
        <v>153</v>
      </c>
      <c r="BA26" s="51">
        <v>6</v>
      </c>
      <c r="BB26" s="51">
        <v>42</v>
      </c>
      <c r="BC26" s="198">
        <v>41683</v>
      </c>
      <c r="BE26" s="342"/>
      <c r="BF26" s="40" t="s">
        <v>23</v>
      </c>
      <c r="BG26" s="149">
        <f t="shared" si="6"/>
        <v>0.25192342339500007</v>
      </c>
      <c r="BH26" s="149">
        <f t="shared" si="6"/>
        <v>0.38931901890000009</v>
      </c>
      <c r="BI26" s="149">
        <f t="shared" si="6"/>
        <v>12.092659104918001</v>
      </c>
      <c r="BJ26" s="149">
        <f t="shared" si="6"/>
        <v>3.5908604820900001</v>
      </c>
      <c r="BK26" s="149">
        <f t="shared" si="6"/>
        <v>1.8173638590030003</v>
      </c>
      <c r="BL26" s="149">
        <f t="shared" si="6"/>
        <v>1.6037135730000003</v>
      </c>
      <c r="BM26" s="149">
        <f t="shared" si="6"/>
        <v>0.77334632298000006</v>
      </c>
      <c r="BN26" s="149">
        <f t="shared" si="6"/>
        <v>0.27418642360200002</v>
      </c>
      <c r="BO26" s="149">
        <f t="shared" si="6"/>
        <v>9.3144980250000009E-2</v>
      </c>
      <c r="BP26" s="149">
        <f t="shared" si="6"/>
        <v>0.16739097900000002</v>
      </c>
      <c r="BQ26" s="149">
        <f t="shared" si="6"/>
        <v>0.25027651214999996</v>
      </c>
      <c r="BR26" s="149">
        <f t="shared" si="6"/>
        <v>1.3793016669600002</v>
      </c>
      <c r="BS26" s="150">
        <f t="shared" si="5"/>
        <v>22.683486346247999</v>
      </c>
    </row>
    <row r="27" spans="16:71" x14ac:dyDescent="0.35">
      <c r="AE27" s="372">
        <v>41806</v>
      </c>
      <c r="AF27" s="372"/>
      <c r="AG27" s="372"/>
      <c r="AH27" s="372"/>
      <c r="AI27" s="372"/>
      <c r="AJ27" s="373"/>
      <c r="AK27" s="373"/>
      <c r="AM27" s="221"/>
      <c r="AP27" s="1" t="s">
        <v>165</v>
      </c>
      <c r="AQ27" s="49">
        <v>54</v>
      </c>
      <c r="AR27" s="50">
        <v>41680</v>
      </c>
      <c r="AS27" s="50">
        <v>41680</v>
      </c>
      <c r="AT27" s="1" t="s">
        <v>20</v>
      </c>
      <c r="AU27" s="1" t="s">
        <v>151</v>
      </c>
      <c r="AV27" s="1" t="s">
        <v>154</v>
      </c>
      <c r="AW27" s="55">
        <v>451</v>
      </c>
      <c r="AX27" s="196">
        <v>451</v>
      </c>
      <c r="AY27" s="55"/>
      <c r="AZ27" s="1" t="s">
        <v>153</v>
      </c>
      <c r="BA27" s="51">
        <v>2</v>
      </c>
      <c r="BB27" s="51">
        <v>8</v>
      </c>
      <c r="BC27" s="198">
        <v>41682</v>
      </c>
      <c r="BE27" s="342"/>
      <c r="BF27" s="36" t="s">
        <v>29</v>
      </c>
      <c r="BG27" s="149">
        <f t="shared" si="6"/>
        <v>0.25192342339500007</v>
      </c>
      <c r="BH27" s="149">
        <f t="shared" si="6"/>
        <v>1.9465950945000006</v>
      </c>
      <c r="BI27" s="149">
        <f t="shared" si="6"/>
        <v>1.47471452499</v>
      </c>
      <c r="BJ27" s="149">
        <f t="shared" si="6"/>
        <v>1.5959379920400001</v>
      </c>
      <c r="BK27" s="149">
        <f t="shared" si="6"/>
        <v>1.6442815867170004</v>
      </c>
      <c r="BL27" s="149">
        <f t="shared" si="6"/>
        <v>1.7961592017600003</v>
      </c>
      <c r="BM27" s="149">
        <f t="shared" si="6"/>
        <v>4.3086437994600004</v>
      </c>
      <c r="BN27" s="149">
        <f t="shared" si="6"/>
        <v>0.24372126542400002</v>
      </c>
      <c r="BO27" s="149">
        <f t="shared" si="6"/>
        <v>0.29806393680000004</v>
      </c>
      <c r="BP27" s="149">
        <f t="shared" si="6"/>
        <v>0.23434737060000005</v>
      </c>
      <c r="BQ27" s="149">
        <f t="shared" si="6"/>
        <v>8.3425504049999988E-2</v>
      </c>
      <c r="BR27" s="149">
        <f t="shared" si="6"/>
        <v>0.43103177092500006</v>
      </c>
      <c r="BS27" s="150">
        <f t="shared" si="5"/>
        <v>14.308845470661002</v>
      </c>
    </row>
    <row r="28" spans="16:71" x14ac:dyDescent="0.35">
      <c r="AE28" s="164" t="s">
        <v>17</v>
      </c>
      <c r="AF28" s="162">
        <v>0.52083333333333337</v>
      </c>
      <c r="AG28" s="168">
        <v>16.399999999999999</v>
      </c>
      <c r="AH28" s="168">
        <v>8.2200000000000006</v>
      </c>
      <c r="AI28" s="168">
        <v>1.03</v>
      </c>
      <c r="AJ28" s="168">
        <v>9.1</v>
      </c>
      <c r="AK28" s="165">
        <v>15</v>
      </c>
      <c r="AM28" s="221"/>
      <c r="AP28" s="1" t="s">
        <v>165</v>
      </c>
      <c r="AQ28" s="49">
        <v>54</v>
      </c>
      <c r="AR28" s="50">
        <v>41680</v>
      </c>
      <c r="AS28" s="50">
        <v>41680</v>
      </c>
      <c r="AT28" s="1" t="s">
        <v>155</v>
      </c>
      <c r="AU28" s="1" t="s">
        <v>151</v>
      </c>
      <c r="AV28" s="1" t="s">
        <v>156</v>
      </c>
      <c r="AW28" s="55">
        <v>5</v>
      </c>
      <c r="AX28" s="196"/>
      <c r="AY28" s="55" t="s">
        <v>163</v>
      </c>
      <c r="AZ28" s="197" t="s">
        <v>153</v>
      </c>
      <c r="BA28" s="199">
        <v>5</v>
      </c>
      <c r="BB28" s="199">
        <v>35</v>
      </c>
      <c r="BC28" s="198">
        <v>41697</v>
      </c>
      <c r="BE28" s="341" t="s">
        <v>28</v>
      </c>
      <c r="BF28" s="11" t="s">
        <v>18</v>
      </c>
      <c r="BG28" s="147">
        <f t="shared" ref="BG28:BR31" si="7">Q$13*0.002723*BG10</f>
        <v>11.420082151296002</v>
      </c>
      <c r="BH28" s="147">
        <f t="shared" si="7"/>
        <v>11.6115342336</v>
      </c>
      <c r="BI28" s="147">
        <f t="shared" si="7"/>
        <v>14.521334819229002</v>
      </c>
      <c r="BJ28" s="147">
        <f t="shared" si="7"/>
        <v>9.6530597793000013</v>
      </c>
      <c r="BK28" s="147">
        <f t="shared" si="7"/>
        <v>4.0836703236840011</v>
      </c>
      <c r="BL28" s="147">
        <f t="shared" si="7"/>
        <v>12.760862294250002</v>
      </c>
      <c r="BM28" s="147">
        <f t="shared" si="7"/>
        <v>1.9986482892600002</v>
      </c>
      <c r="BN28" s="147">
        <f t="shared" si="7"/>
        <v>1.3498408546559999</v>
      </c>
      <c r="BO28" s="147">
        <f t="shared" si="7"/>
        <v>1.1566176678000004</v>
      </c>
      <c r="BP28" s="147">
        <f t="shared" si="7"/>
        <v>7.1896099390290011</v>
      </c>
      <c r="BQ28" s="147">
        <f t="shared" si="7"/>
        <v>7.3718987151600004</v>
      </c>
      <c r="BR28" s="147">
        <f t="shared" si="7"/>
        <v>25.702215261534008</v>
      </c>
      <c r="BS28" s="148">
        <f t="shared" si="5"/>
        <v>108.81937432879802</v>
      </c>
    </row>
    <row r="29" spans="16:71" x14ac:dyDescent="0.35">
      <c r="AE29" s="164" t="s">
        <v>22</v>
      </c>
      <c r="AF29" s="162">
        <v>0.52777777777777779</v>
      </c>
      <c r="AG29" s="168">
        <v>17</v>
      </c>
      <c r="AH29" s="168">
        <v>8.08</v>
      </c>
      <c r="AI29" s="168">
        <v>1.02</v>
      </c>
      <c r="AJ29" s="168">
        <v>8.67</v>
      </c>
      <c r="AK29" s="165">
        <v>7</v>
      </c>
      <c r="AP29" s="1" t="s">
        <v>165</v>
      </c>
      <c r="AQ29" s="49">
        <v>54</v>
      </c>
      <c r="AR29" s="50">
        <v>41680</v>
      </c>
      <c r="AS29" s="50">
        <v>41680</v>
      </c>
      <c r="AT29" s="1" t="s">
        <v>29</v>
      </c>
      <c r="AU29" s="1" t="s">
        <v>151</v>
      </c>
      <c r="AV29" s="54" t="s">
        <v>158</v>
      </c>
      <c r="AW29" s="55">
        <v>39</v>
      </c>
      <c r="AX29" s="196">
        <v>39</v>
      </c>
      <c r="AY29" s="1"/>
      <c r="AZ29" s="1" t="s">
        <v>153</v>
      </c>
      <c r="BA29" s="51">
        <v>2</v>
      </c>
      <c r="BB29" s="51">
        <v>8</v>
      </c>
      <c r="BC29" s="198">
        <v>41683</v>
      </c>
      <c r="BE29" s="341"/>
      <c r="BF29" s="11" t="s">
        <v>20</v>
      </c>
      <c r="BG29" s="147">
        <f t="shared" si="7"/>
        <v>7.3464552863520014</v>
      </c>
      <c r="BH29" s="147">
        <f t="shared" si="7"/>
        <v>8.1825030302399995</v>
      </c>
      <c r="BI29" s="147">
        <f t="shared" si="7"/>
        <v>7.1499382770060018</v>
      </c>
      <c r="BJ29" s="147">
        <f t="shared" si="7"/>
        <v>2.1269453751000005</v>
      </c>
      <c r="BK29" s="147">
        <f t="shared" si="7"/>
        <v>1.1958411539760001</v>
      </c>
      <c r="BL29" s="147">
        <f t="shared" si="7"/>
        <v>3.9281263062300003</v>
      </c>
      <c r="BM29" s="147">
        <f t="shared" si="7"/>
        <v>0.77334632298000006</v>
      </c>
      <c r="BN29" s="147">
        <f t="shared" si="7"/>
        <v>0.25175603241599998</v>
      </c>
      <c r="BO29" s="147">
        <f t="shared" si="7"/>
        <v>0.32317258365000012</v>
      </c>
      <c r="BP29" s="147">
        <f t="shared" si="7"/>
        <v>1.8148529943180003</v>
      </c>
      <c r="BQ29" s="147">
        <f t="shared" si="7"/>
        <v>3.0532114569600002</v>
      </c>
      <c r="BR29" s="147">
        <f t="shared" si="7"/>
        <v>17.975782452852005</v>
      </c>
      <c r="BS29" s="148">
        <f t="shared" si="5"/>
        <v>54.121931272080005</v>
      </c>
    </row>
    <row r="30" spans="16:71" x14ac:dyDescent="0.35">
      <c r="AE30" s="164" t="s">
        <v>28</v>
      </c>
      <c r="AF30" s="162">
        <v>0.53819444444444442</v>
      </c>
      <c r="AG30" s="168">
        <v>17.8</v>
      </c>
      <c r="AH30" s="168">
        <v>7.93</v>
      </c>
      <c r="AI30" s="168">
        <v>0.95</v>
      </c>
      <c r="AJ30" s="168">
        <v>7.61</v>
      </c>
      <c r="AK30" s="165">
        <v>14</v>
      </c>
      <c r="AP30" s="1" t="s">
        <v>166</v>
      </c>
      <c r="AQ30" s="49">
        <v>55</v>
      </c>
      <c r="AR30" s="50">
        <v>41680</v>
      </c>
      <c r="AS30" s="50">
        <v>41680</v>
      </c>
      <c r="AT30" s="61" t="s">
        <v>150</v>
      </c>
      <c r="AU30" s="1" t="s">
        <v>151</v>
      </c>
      <c r="AV30" s="54" t="s">
        <v>152</v>
      </c>
      <c r="AW30" s="55">
        <v>1216</v>
      </c>
      <c r="AX30" s="196">
        <v>1216</v>
      </c>
      <c r="AY30" s="1"/>
      <c r="AZ30" s="197" t="s">
        <v>153</v>
      </c>
      <c r="BA30" s="51">
        <v>6</v>
      </c>
      <c r="BB30" s="51">
        <v>42</v>
      </c>
      <c r="BC30" s="198">
        <v>41683</v>
      </c>
      <c r="BE30" s="341"/>
      <c r="BF30" s="22" t="s">
        <v>23</v>
      </c>
      <c r="BG30" s="147">
        <f t="shared" si="7"/>
        <v>0.36558189813600006</v>
      </c>
      <c r="BH30" s="147">
        <f t="shared" si="7"/>
        <v>9.0715111200000004E-2</v>
      </c>
      <c r="BI30" s="147">
        <f t="shared" si="7"/>
        <v>2.8473205527900007</v>
      </c>
      <c r="BJ30" s="147">
        <f t="shared" si="7"/>
        <v>0.85077815004000013</v>
      </c>
      <c r="BK30" s="147">
        <f t="shared" si="7"/>
        <v>0.20354743046400003</v>
      </c>
      <c r="BL30" s="147">
        <f t="shared" si="7"/>
        <v>0.86551935561000015</v>
      </c>
      <c r="BM30" s="147">
        <f t="shared" si="7"/>
        <v>5.5239023070000004E-2</v>
      </c>
      <c r="BN30" s="147">
        <f t="shared" si="7"/>
        <v>9.1060692575999996E-2</v>
      </c>
      <c r="BO30" s="147">
        <f t="shared" si="7"/>
        <v>4.7625433380000012E-2</v>
      </c>
      <c r="BP30" s="147">
        <f t="shared" si="7"/>
        <v>0.20940611472900003</v>
      </c>
      <c r="BQ30" s="147">
        <f t="shared" si="7"/>
        <v>0.27117338598000001</v>
      </c>
      <c r="BR30" s="147">
        <f t="shared" si="7"/>
        <v>0.78841151109000018</v>
      </c>
      <c r="BS30" s="148">
        <f t="shared" si="5"/>
        <v>6.6863786590650021</v>
      </c>
    </row>
    <row r="31" spans="16:71" x14ac:dyDescent="0.35">
      <c r="AE31" s="164" t="s">
        <v>30</v>
      </c>
      <c r="AF31" s="162">
        <v>0.53263888888888888</v>
      </c>
      <c r="AG31" s="168">
        <v>17.899999999999999</v>
      </c>
      <c r="AH31" s="168">
        <v>8.07</v>
      </c>
      <c r="AI31" s="168">
        <v>1.1599999999999999</v>
      </c>
      <c r="AJ31" s="168">
        <v>7.62</v>
      </c>
      <c r="AK31" s="165">
        <v>15</v>
      </c>
      <c r="AP31" s="1" t="s">
        <v>166</v>
      </c>
      <c r="AQ31" s="49">
        <v>55</v>
      </c>
      <c r="AR31" s="50">
        <v>41680</v>
      </c>
      <c r="AS31" s="50">
        <v>41680</v>
      </c>
      <c r="AT31" s="1" t="s">
        <v>20</v>
      </c>
      <c r="AU31" s="1" t="s">
        <v>151</v>
      </c>
      <c r="AV31" s="1" t="s">
        <v>154</v>
      </c>
      <c r="AW31" s="55">
        <v>712</v>
      </c>
      <c r="AX31" s="196">
        <v>712</v>
      </c>
      <c r="AY31" s="55"/>
      <c r="AZ31" s="1" t="s">
        <v>153</v>
      </c>
      <c r="BA31" s="51">
        <v>2</v>
      </c>
      <c r="BB31" s="51">
        <v>8</v>
      </c>
      <c r="BC31" s="198">
        <v>41682</v>
      </c>
      <c r="BE31" s="341"/>
      <c r="BF31" s="11" t="s">
        <v>29</v>
      </c>
      <c r="BG31" s="147">
        <f t="shared" si="7"/>
        <v>0.45262520721600008</v>
      </c>
      <c r="BH31" s="147">
        <f t="shared" si="7"/>
        <v>0.70757786736000006</v>
      </c>
      <c r="BI31" s="147">
        <f t="shared" si="7"/>
        <v>2.8789574478210005</v>
      </c>
      <c r="BJ31" s="147">
        <f t="shared" si="7"/>
        <v>1.6033895904600002</v>
      </c>
      <c r="BK31" s="147">
        <f t="shared" si="7"/>
        <v>0.7760245786440001</v>
      </c>
      <c r="BL31" s="147">
        <f t="shared" si="7"/>
        <v>1.0430617875300001</v>
      </c>
      <c r="BM31" s="147">
        <f t="shared" si="7"/>
        <v>0.31134722094</v>
      </c>
      <c r="BN31" s="147">
        <f t="shared" si="7"/>
        <v>0.551720666784</v>
      </c>
      <c r="BO31" s="147">
        <f t="shared" si="7"/>
        <v>0.23472535023000007</v>
      </c>
      <c r="BP31" s="147">
        <f t="shared" si="7"/>
        <v>1.6054468795890002</v>
      </c>
      <c r="BQ31" s="147">
        <f t="shared" si="7"/>
        <v>3.1335591268800003</v>
      </c>
      <c r="BR31" s="147">
        <f t="shared" si="7"/>
        <v>1.8921876266160005</v>
      </c>
      <c r="BS31" s="148">
        <f t="shared" si="5"/>
        <v>15.19062335007</v>
      </c>
    </row>
    <row r="32" spans="16:71" x14ac:dyDescent="0.35">
      <c r="AE32" s="372">
        <v>41827</v>
      </c>
      <c r="AF32" s="372"/>
      <c r="AG32" s="372"/>
      <c r="AH32" s="372"/>
      <c r="AI32" s="372"/>
      <c r="AJ32" s="374"/>
      <c r="AK32" s="374"/>
      <c r="AP32" s="1" t="s">
        <v>166</v>
      </c>
      <c r="AQ32" s="49">
        <v>55</v>
      </c>
      <c r="AR32" s="50">
        <v>41680</v>
      </c>
      <c r="AS32" s="50">
        <v>41680</v>
      </c>
      <c r="AT32" s="1" t="s">
        <v>155</v>
      </c>
      <c r="AU32" s="1" t="s">
        <v>151</v>
      </c>
      <c r="AV32" s="1" t="s">
        <v>156</v>
      </c>
      <c r="AW32" s="55">
        <v>47</v>
      </c>
      <c r="AX32" s="196">
        <v>47</v>
      </c>
      <c r="AY32" s="55"/>
      <c r="AZ32" s="197" t="s">
        <v>153</v>
      </c>
      <c r="BA32" s="199">
        <v>5</v>
      </c>
      <c r="BB32" s="199">
        <v>35</v>
      </c>
      <c r="BC32" s="198">
        <v>41697</v>
      </c>
      <c r="BE32" s="342" t="s">
        <v>30</v>
      </c>
      <c r="BF32" s="36" t="s">
        <v>18</v>
      </c>
      <c r="BG32" s="149">
        <f t="shared" ref="BG32:BR35" si="8">Q$14*0.002723*BG14</f>
        <v>1.7147531888760001</v>
      </c>
      <c r="BH32" s="149">
        <f t="shared" si="8"/>
        <v>65.266498671359997</v>
      </c>
      <c r="BI32" s="149">
        <f t="shared" si="8"/>
        <v>15.506598121623002</v>
      </c>
      <c r="BJ32" s="149">
        <f t="shared" si="8"/>
        <v>12.445789274100003</v>
      </c>
      <c r="BK32" s="149">
        <f t="shared" si="8"/>
        <v>19.858596184644</v>
      </c>
      <c r="BL32" s="149">
        <f t="shared" si="8"/>
        <v>10.606378403250002</v>
      </c>
      <c r="BM32" s="149">
        <f t="shared" si="8"/>
        <v>7.1777251795200003</v>
      </c>
      <c r="BN32" s="149">
        <f t="shared" si="8"/>
        <v>6.7341390851699998</v>
      </c>
      <c r="BO32" s="149">
        <f t="shared" si="8"/>
        <v>2.4648591643200004</v>
      </c>
      <c r="BP32" s="149">
        <f t="shared" si="8"/>
        <v>3.636736409754</v>
      </c>
      <c r="BQ32" s="149">
        <f t="shared" si="8"/>
        <v>0.97632138429000015</v>
      </c>
      <c r="BR32" s="149">
        <f t="shared" si="8"/>
        <v>3.2989414141320004</v>
      </c>
      <c r="BS32" s="150">
        <f t="shared" si="5"/>
        <v>149.68733648103901</v>
      </c>
    </row>
    <row r="33" spans="31:71" x14ac:dyDescent="0.35">
      <c r="AE33" s="164" t="s">
        <v>17</v>
      </c>
      <c r="AF33" s="162">
        <v>0.50694444444444442</v>
      </c>
      <c r="AG33" s="168">
        <v>17.8</v>
      </c>
      <c r="AH33" s="168">
        <v>8.06</v>
      </c>
      <c r="AI33" s="168">
        <v>1.01</v>
      </c>
      <c r="AJ33" s="168">
        <v>7.89</v>
      </c>
      <c r="AK33" s="170">
        <v>25</v>
      </c>
      <c r="AP33" s="1" t="s">
        <v>166</v>
      </c>
      <c r="AQ33" s="49">
        <v>55</v>
      </c>
      <c r="AR33" s="50">
        <v>41680</v>
      </c>
      <c r="AS33" s="50">
        <v>41680</v>
      </c>
      <c r="AT33" s="1" t="s">
        <v>29</v>
      </c>
      <c r="AU33" s="1" t="s">
        <v>151</v>
      </c>
      <c r="AV33" s="54" t="s">
        <v>158</v>
      </c>
      <c r="AW33" s="55">
        <v>73</v>
      </c>
      <c r="AX33" s="196">
        <v>73</v>
      </c>
      <c r="AY33" s="1"/>
      <c r="AZ33" s="1" t="s">
        <v>153</v>
      </c>
      <c r="BA33" s="51">
        <v>2</v>
      </c>
      <c r="BB33" s="51">
        <v>8</v>
      </c>
      <c r="BC33" s="198">
        <v>41683</v>
      </c>
      <c r="BE33" s="342"/>
      <c r="BF33" s="36" t="s">
        <v>20</v>
      </c>
      <c r="BG33" s="149">
        <f t="shared" si="8"/>
        <v>1.1446195144020002</v>
      </c>
      <c r="BH33" s="149">
        <f t="shared" si="8"/>
        <v>38.215252511519999</v>
      </c>
      <c r="BI33" s="149">
        <f t="shared" si="8"/>
        <v>0.7080638411700001</v>
      </c>
      <c r="BJ33" s="149">
        <f t="shared" si="8"/>
        <v>0.5054127624000001</v>
      </c>
      <c r="BK33" s="149">
        <f t="shared" si="8"/>
        <v>0.29862550653600001</v>
      </c>
      <c r="BL33" s="149">
        <f t="shared" si="8"/>
        <v>0.13121292870000001</v>
      </c>
      <c r="BM33" s="149">
        <f t="shared" si="8"/>
        <v>0.32139067968000001</v>
      </c>
      <c r="BN33" s="149">
        <f t="shared" si="8"/>
        <v>7.4823767612999997E-2</v>
      </c>
      <c r="BO33" s="149">
        <f t="shared" si="8"/>
        <v>4.6653485760000009E-2</v>
      </c>
      <c r="BP33" s="149">
        <f t="shared" si="8"/>
        <v>7.1308557053999994E-2</v>
      </c>
      <c r="BQ33" s="149">
        <f t="shared" si="8"/>
        <v>0.11290791519000001</v>
      </c>
      <c r="BR33" s="149">
        <f t="shared" si="8"/>
        <v>0.34817323632000008</v>
      </c>
      <c r="BS33" s="150">
        <f t="shared" si="5"/>
        <v>41.978444706345002</v>
      </c>
    </row>
    <row r="34" spans="31:71" x14ac:dyDescent="0.35">
      <c r="AE34" s="164" t="s">
        <v>22</v>
      </c>
      <c r="AF34" s="162">
        <v>0.51874999999999993</v>
      </c>
      <c r="AG34" s="168">
        <v>17.899999999999999</v>
      </c>
      <c r="AH34" s="168">
        <v>8.0299999999999994</v>
      </c>
      <c r="AI34" s="168">
        <v>0.99</v>
      </c>
      <c r="AJ34" s="168">
        <v>7.59</v>
      </c>
      <c r="AK34" s="170">
        <v>6</v>
      </c>
      <c r="AP34" s="1" t="s">
        <v>167</v>
      </c>
      <c r="AQ34" s="49">
        <v>52</v>
      </c>
      <c r="AR34" s="50">
        <v>41724</v>
      </c>
      <c r="AS34" s="50">
        <v>41724</v>
      </c>
      <c r="AT34" s="61" t="s">
        <v>150</v>
      </c>
      <c r="AU34" s="1" t="s">
        <v>151</v>
      </c>
      <c r="AV34" s="54" t="s">
        <v>152</v>
      </c>
      <c r="AW34" s="55">
        <v>583</v>
      </c>
      <c r="AX34" s="196">
        <v>583</v>
      </c>
      <c r="AY34" s="1"/>
      <c r="AZ34" s="197" t="s">
        <v>153</v>
      </c>
      <c r="BA34" s="51">
        <v>6</v>
      </c>
      <c r="BB34" s="51">
        <v>42</v>
      </c>
      <c r="BC34" s="198">
        <v>41731</v>
      </c>
      <c r="BE34" s="342"/>
      <c r="BF34" s="40" t="s">
        <v>23</v>
      </c>
      <c r="BG34" s="149">
        <f t="shared" si="8"/>
        <v>3.4817323632000005E-2</v>
      </c>
      <c r="BH34" s="149">
        <f t="shared" si="8"/>
        <v>2.5226360506199996</v>
      </c>
      <c r="BI34" s="149">
        <f t="shared" si="8"/>
        <v>5.1688660405410003</v>
      </c>
      <c r="BJ34" s="149">
        <f t="shared" si="8"/>
        <v>1.4530616919000003</v>
      </c>
      <c r="BK34" s="149">
        <f t="shared" si="8"/>
        <v>0.82122014297400003</v>
      </c>
      <c r="BL34" s="149">
        <f t="shared" si="8"/>
        <v>0.43737642900000007</v>
      </c>
      <c r="BM34" s="149">
        <f t="shared" si="8"/>
        <v>0.16069533984000001</v>
      </c>
      <c r="BN34" s="149">
        <f t="shared" si="8"/>
        <v>0.37411883806500001</v>
      </c>
      <c r="BO34" s="149">
        <f t="shared" si="8"/>
        <v>3.8877904800000009E-2</v>
      </c>
      <c r="BP34" s="149">
        <f t="shared" si="8"/>
        <v>0.106962835581</v>
      </c>
      <c r="BQ34" s="149">
        <f t="shared" si="8"/>
        <v>0.10626627312000002</v>
      </c>
      <c r="BR34" s="149">
        <f t="shared" si="8"/>
        <v>0.11315630180400002</v>
      </c>
      <c r="BS34" s="150">
        <f t="shared" si="5"/>
        <v>11.338055171876999</v>
      </c>
    </row>
    <row r="35" spans="31:71" x14ac:dyDescent="0.35">
      <c r="AE35" s="164" t="s">
        <v>28</v>
      </c>
      <c r="AF35" s="162">
        <v>0.52986111111111112</v>
      </c>
      <c r="AG35" s="168">
        <v>18.600000000000001</v>
      </c>
      <c r="AH35" s="168">
        <v>7.99</v>
      </c>
      <c r="AI35" s="168">
        <v>0.97</v>
      </c>
      <c r="AJ35" s="168">
        <v>7.17</v>
      </c>
      <c r="AK35" s="170">
        <v>21</v>
      </c>
      <c r="AP35" s="1" t="s">
        <v>167</v>
      </c>
      <c r="AQ35" s="49">
        <v>52</v>
      </c>
      <c r="AR35" s="50">
        <v>41724</v>
      </c>
      <c r="AS35" s="50">
        <v>41724</v>
      </c>
      <c r="AT35" s="1" t="s">
        <v>20</v>
      </c>
      <c r="AU35" s="1" t="s">
        <v>151</v>
      </c>
      <c r="AV35" s="1" t="s">
        <v>154</v>
      </c>
      <c r="AW35" s="55">
        <v>360</v>
      </c>
      <c r="AX35" s="196">
        <v>360</v>
      </c>
      <c r="AY35" s="55"/>
      <c r="AZ35" s="1" t="s">
        <v>153</v>
      </c>
      <c r="BA35" s="51">
        <v>2</v>
      </c>
      <c r="BB35" s="51">
        <v>8</v>
      </c>
      <c r="BC35" s="198">
        <v>41733</v>
      </c>
      <c r="BE35" s="342"/>
      <c r="BF35" s="36" t="s">
        <v>29</v>
      </c>
      <c r="BG35" s="149">
        <f t="shared" si="8"/>
        <v>0.14362145998200002</v>
      </c>
      <c r="BH35" s="149">
        <f t="shared" si="8"/>
        <v>3.9181368445799998</v>
      </c>
      <c r="BI35" s="149">
        <f t="shared" si="8"/>
        <v>1.0620957617550002</v>
      </c>
      <c r="BJ35" s="149">
        <f t="shared" si="8"/>
        <v>1.2003553107000002</v>
      </c>
      <c r="BK35" s="149">
        <f t="shared" si="8"/>
        <v>1.4184711560459999</v>
      </c>
      <c r="BL35" s="149">
        <f t="shared" si="8"/>
        <v>1.5308175015000003</v>
      </c>
      <c r="BM35" s="149">
        <f t="shared" si="8"/>
        <v>0.72312902928</v>
      </c>
      <c r="BN35" s="149">
        <f t="shared" si="8"/>
        <v>0.673413908517</v>
      </c>
      <c r="BO35" s="149">
        <f t="shared" si="8"/>
        <v>1.5551161920000002E-2</v>
      </c>
      <c r="BP35" s="149">
        <f t="shared" si="8"/>
        <v>0.546698937414</v>
      </c>
      <c r="BQ35" s="149">
        <f t="shared" si="8"/>
        <v>0.38521524006000007</v>
      </c>
      <c r="BR35" s="149">
        <f t="shared" si="8"/>
        <v>0.24372126542400002</v>
      </c>
      <c r="BS35" s="150">
        <f t="shared" si="5"/>
        <v>11.861227577178001</v>
      </c>
    </row>
    <row r="36" spans="31:71" x14ac:dyDescent="0.35">
      <c r="AE36" s="164" t="s">
        <v>30</v>
      </c>
      <c r="AF36" s="162">
        <v>0.52569444444444446</v>
      </c>
      <c r="AG36" s="168">
        <v>17.899999999999999</v>
      </c>
      <c r="AH36" s="168">
        <v>8.07</v>
      </c>
      <c r="AI36" s="168">
        <v>1.1599999999999999</v>
      </c>
      <c r="AJ36" s="168">
        <v>7.14</v>
      </c>
      <c r="AK36" s="170">
        <v>30</v>
      </c>
      <c r="AP36" s="1" t="s">
        <v>167</v>
      </c>
      <c r="AQ36" s="49">
        <v>52</v>
      </c>
      <c r="AR36" s="50">
        <v>41724</v>
      </c>
      <c r="AS36" s="50">
        <v>41724</v>
      </c>
      <c r="AT36" s="1" t="s">
        <v>155</v>
      </c>
      <c r="AU36" s="1" t="s">
        <v>151</v>
      </c>
      <c r="AV36" s="1" t="s">
        <v>156</v>
      </c>
      <c r="AW36" s="55">
        <v>101</v>
      </c>
      <c r="AX36" s="196">
        <v>101</v>
      </c>
      <c r="AY36" s="55"/>
      <c r="AZ36" s="197" t="s">
        <v>153</v>
      </c>
      <c r="BA36" s="199">
        <v>5</v>
      </c>
      <c r="BB36" s="199">
        <v>35</v>
      </c>
      <c r="BC36" s="198">
        <v>41726</v>
      </c>
    </row>
    <row r="37" spans="31:71" x14ac:dyDescent="0.35">
      <c r="AE37" s="372">
        <v>41869</v>
      </c>
      <c r="AF37" s="372"/>
      <c r="AG37" s="372"/>
      <c r="AH37" s="372"/>
      <c r="AI37" s="372"/>
      <c r="AJ37" s="372"/>
      <c r="AK37" s="372"/>
      <c r="AP37" s="1" t="s">
        <v>167</v>
      </c>
      <c r="AQ37" s="49">
        <v>52</v>
      </c>
      <c r="AR37" s="50">
        <v>41724</v>
      </c>
      <c r="AS37" s="50">
        <v>41724</v>
      </c>
      <c r="AT37" s="1" t="s">
        <v>29</v>
      </c>
      <c r="AU37" s="1" t="s">
        <v>151</v>
      </c>
      <c r="AV37" s="54" t="s">
        <v>158</v>
      </c>
      <c r="AW37" s="55">
        <v>23</v>
      </c>
      <c r="AX37" s="196">
        <v>23</v>
      </c>
      <c r="AY37" s="1"/>
      <c r="AZ37" s="1" t="s">
        <v>153</v>
      </c>
      <c r="BA37" s="51">
        <v>2</v>
      </c>
      <c r="BB37" s="51">
        <v>8</v>
      </c>
      <c r="BC37" s="198">
        <v>41731</v>
      </c>
    </row>
    <row r="38" spans="31:71" x14ac:dyDescent="0.35">
      <c r="AE38" s="164" t="s">
        <v>17</v>
      </c>
      <c r="AF38" s="162">
        <v>0.52430555555555558</v>
      </c>
      <c r="AG38" s="168">
        <v>15.5</v>
      </c>
      <c r="AH38" s="168">
        <v>7.84</v>
      </c>
      <c r="AI38" s="168">
        <v>1.03</v>
      </c>
      <c r="AJ38" s="168">
        <v>8.25</v>
      </c>
      <c r="AK38" s="170">
        <v>9</v>
      </c>
      <c r="AP38" s="1" t="s">
        <v>168</v>
      </c>
      <c r="AQ38" s="200">
        <v>53</v>
      </c>
      <c r="AR38" s="50">
        <v>41724</v>
      </c>
      <c r="AS38" s="50">
        <v>41724</v>
      </c>
      <c r="AT38" s="61" t="s">
        <v>150</v>
      </c>
      <c r="AU38" s="1" t="s">
        <v>151</v>
      </c>
      <c r="AV38" s="54" t="s">
        <v>152</v>
      </c>
      <c r="AW38" s="55">
        <v>277</v>
      </c>
      <c r="AX38" s="196">
        <v>277</v>
      </c>
      <c r="AY38" s="1"/>
      <c r="AZ38" s="197" t="s">
        <v>153</v>
      </c>
      <c r="BA38" s="51">
        <v>6</v>
      </c>
      <c r="BB38" s="51">
        <v>42</v>
      </c>
      <c r="BC38" s="198">
        <v>41731</v>
      </c>
    </row>
    <row r="39" spans="31:71" x14ac:dyDescent="0.35">
      <c r="AE39" s="164" t="s">
        <v>22</v>
      </c>
      <c r="AF39" s="162">
        <v>0.53541666666666665</v>
      </c>
      <c r="AG39" s="164">
        <v>14.6</v>
      </c>
      <c r="AH39" s="164">
        <v>8.1300000000000008</v>
      </c>
      <c r="AI39" s="155">
        <v>1.03</v>
      </c>
      <c r="AJ39" s="155">
        <v>7.29</v>
      </c>
      <c r="AK39" s="170">
        <v>3</v>
      </c>
      <c r="AP39" s="1" t="s">
        <v>168</v>
      </c>
      <c r="AQ39" s="200">
        <v>53</v>
      </c>
      <c r="AR39" s="50">
        <v>41724</v>
      </c>
      <c r="AS39" s="50">
        <v>41724</v>
      </c>
      <c r="AT39" s="1" t="s">
        <v>20</v>
      </c>
      <c r="AU39" s="1" t="s">
        <v>151</v>
      </c>
      <c r="AV39" s="1" t="s">
        <v>154</v>
      </c>
      <c r="AW39" s="55">
        <v>131</v>
      </c>
      <c r="AX39" s="196">
        <v>131</v>
      </c>
      <c r="AY39" s="55"/>
      <c r="AZ39" s="1" t="s">
        <v>153</v>
      </c>
      <c r="BA39" s="51">
        <v>2</v>
      </c>
      <c r="BB39" s="51">
        <v>8</v>
      </c>
      <c r="BC39" s="198">
        <v>41733</v>
      </c>
    </row>
    <row r="40" spans="31:71" x14ac:dyDescent="0.35">
      <c r="AE40" s="164" t="s">
        <v>28</v>
      </c>
      <c r="AF40" s="162">
        <v>4.5138888888888888E-2</v>
      </c>
      <c r="AG40" s="164">
        <v>15.2</v>
      </c>
      <c r="AH40" s="164">
        <v>7.86</v>
      </c>
      <c r="AI40" s="155">
        <v>0.97599999999999998</v>
      </c>
      <c r="AJ40" s="155">
        <v>6.38</v>
      </c>
      <c r="AK40" s="170">
        <v>48</v>
      </c>
      <c r="AP40" s="1" t="s">
        <v>168</v>
      </c>
      <c r="AQ40" s="200">
        <v>53</v>
      </c>
      <c r="AR40" s="50">
        <v>41724</v>
      </c>
      <c r="AS40" s="50">
        <v>41724</v>
      </c>
      <c r="AT40" s="1" t="s">
        <v>155</v>
      </c>
      <c r="AU40" s="1" t="s">
        <v>151</v>
      </c>
      <c r="AV40" s="1" t="s">
        <v>156</v>
      </c>
      <c r="AW40" s="55">
        <v>82</v>
      </c>
      <c r="AX40" s="196">
        <v>82</v>
      </c>
      <c r="AY40" s="55"/>
      <c r="AZ40" s="197" t="s">
        <v>153</v>
      </c>
      <c r="BA40" s="199">
        <v>5</v>
      </c>
      <c r="BB40" s="199">
        <v>35</v>
      </c>
      <c r="BC40" s="198">
        <v>41726</v>
      </c>
    </row>
    <row r="41" spans="31:71" x14ac:dyDescent="0.35">
      <c r="AE41" s="164" t="s">
        <v>30</v>
      </c>
      <c r="AF41" s="162">
        <v>4.1666666666666664E-2</v>
      </c>
      <c r="AG41" s="164">
        <v>15.2</v>
      </c>
      <c r="AH41" s="164">
        <v>8.23</v>
      </c>
      <c r="AI41" s="155">
        <v>1.046</v>
      </c>
      <c r="AJ41" s="155">
        <v>7.1</v>
      </c>
      <c r="AK41" s="170">
        <v>2</v>
      </c>
      <c r="AP41" s="1" t="s">
        <v>168</v>
      </c>
      <c r="AQ41" s="200">
        <v>53</v>
      </c>
      <c r="AR41" s="50">
        <v>41724</v>
      </c>
      <c r="AS41" s="50">
        <v>41724</v>
      </c>
      <c r="AT41" s="1" t="s">
        <v>29</v>
      </c>
      <c r="AU41" s="1" t="s">
        <v>151</v>
      </c>
      <c r="AV41" s="54" t="s">
        <v>158</v>
      </c>
      <c r="AW41" s="55">
        <v>10</v>
      </c>
      <c r="AX41" s="196">
        <v>10</v>
      </c>
      <c r="AY41" s="55"/>
      <c r="AZ41" s="1" t="s">
        <v>153</v>
      </c>
      <c r="BA41" s="51">
        <v>2</v>
      </c>
      <c r="BB41" s="51">
        <v>8</v>
      </c>
      <c r="BC41" s="198">
        <v>41731</v>
      </c>
    </row>
    <row r="42" spans="31:71" x14ac:dyDescent="0.35">
      <c r="AE42" s="372">
        <v>41897</v>
      </c>
      <c r="AF42" s="372"/>
      <c r="AG42" s="372"/>
      <c r="AH42" s="372"/>
      <c r="AI42" s="372"/>
      <c r="AJ42" s="372"/>
      <c r="AK42" s="373"/>
      <c r="AP42" s="1" t="s">
        <v>169</v>
      </c>
      <c r="AQ42" s="49">
        <v>54</v>
      </c>
      <c r="AR42" s="50">
        <v>41724</v>
      </c>
      <c r="AS42" s="50">
        <v>41724</v>
      </c>
      <c r="AT42" s="61" t="s">
        <v>150</v>
      </c>
      <c r="AU42" s="1" t="s">
        <v>151</v>
      </c>
      <c r="AV42" s="54" t="s">
        <v>152</v>
      </c>
      <c r="AW42" s="55">
        <v>459</v>
      </c>
      <c r="AX42" s="196">
        <v>459</v>
      </c>
      <c r="AY42" s="1"/>
      <c r="AZ42" s="197" t="s">
        <v>153</v>
      </c>
      <c r="BA42" s="51">
        <v>6</v>
      </c>
      <c r="BB42" s="51">
        <v>42</v>
      </c>
      <c r="BC42" s="198">
        <v>41731</v>
      </c>
    </row>
    <row r="43" spans="31:71" x14ac:dyDescent="0.35">
      <c r="AE43" s="164" t="s">
        <v>17</v>
      </c>
      <c r="AF43" s="162">
        <v>0.51180555555555551</v>
      </c>
      <c r="AG43" s="168">
        <v>12</v>
      </c>
      <c r="AH43" s="168">
        <v>8.14</v>
      </c>
      <c r="AI43" s="168">
        <v>1.0209999999999999</v>
      </c>
      <c r="AJ43" s="171">
        <v>10.119999999999999</v>
      </c>
      <c r="AK43" s="165">
        <v>1</v>
      </c>
      <c r="AP43" s="1" t="s">
        <v>169</v>
      </c>
      <c r="AQ43" s="49">
        <v>54</v>
      </c>
      <c r="AR43" s="50">
        <v>41724</v>
      </c>
      <c r="AS43" s="50">
        <v>41724</v>
      </c>
      <c r="AT43" s="1" t="s">
        <v>20</v>
      </c>
      <c r="AU43" s="1" t="s">
        <v>151</v>
      </c>
      <c r="AV43" s="1" t="s">
        <v>154</v>
      </c>
      <c r="AW43" s="55">
        <v>226</v>
      </c>
      <c r="AX43" s="196">
        <v>226</v>
      </c>
      <c r="AY43" s="55"/>
      <c r="AZ43" s="1" t="s">
        <v>153</v>
      </c>
      <c r="BA43" s="51">
        <v>2</v>
      </c>
      <c r="BB43" s="51">
        <v>8</v>
      </c>
      <c r="BC43" s="198">
        <v>41733</v>
      </c>
    </row>
    <row r="44" spans="31:71" x14ac:dyDescent="0.35">
      <c r="AE44" s="164" t="s">
        <v>22</v>
      </c>
      <c r="AF44" s="162">
        <v>0.52361111111111114</v>
      </c>
      <c r="AG44" s="168">
        <v>12.5</v>
      </c>
      <c r="AH44" s="168">
        <v>8.06</v>
      </c>
      <c r="AI44" s="168">
        <v>1.02</v>
      </c>
      <c r="AJ44" s="171">
        <v>10.029999999999999</v>
      </c>
      <c r="AK44" s="165">
        <v>3</v>
      </c>
      <c r="AP44" s="1" t="s">
        <v>169</v>
      </c>
      <c r="AQ44" s="49">
        <v>54</v>
      </c>
      <c r="AR44" s="50">
        <v>41724</v>
      </c>
      <c r="AS44" s="50">
        <v>41724</v>
      </c>
      <c r="AT44" s="1" t="s">
        <v>155</v>
      </c>
      <c r="AU44" s="1" t="s">
        <v>151</v>
      </c>
      <c r="AV44" s="1" t="s">
        <v>156</v>
      </c>
      <c r="AW44" s="55">
        <v>90</v>
      </c>
      <c r="AX44" s="196">
        <v>90</v>
      </c>
      <c r="AY44" s="55"/>
      <c r="AZ44" s="197" t="s">
        <v>153</v>
      </c>
      <c r="BA44" s="199">
        <v>5</v>
      </c>
      <c r="BB44" s="199">
        <v>35</v>
      </c>
      <c r="BC44" s="198">
        <v>41726</v>
      </c>
    </row>
    <row r="45" spans="31:71" x14ac:dyDescent="0.35">
      <c r="AE45" s="164" t="s">
        <v>28</v>
      </c>
      <c r="AF45" s="162">
        <v>0.53472222222222221</v>
      </c>
      <c r="AG45" s="168">
        <v>13</v>
      </c>
      <c r="AH45" s="168">
        <v>7.87</v>
      </c>
      <c r="AI45" s="168">
        <v>0.98499999999999999</v>
      </c>
      <c r="AJ45" s="171">
        <v>8.7200000000000006</v>
      </c>
      <c r="AK45" s="165">
        <v>1</v>
      </c>
      <c r="AP45" s="1" t="s">
        <v>169</v>
      </c>
      <c r="AQ45" s="49">
        <v>54</v>
      </c>
      <c r="AR45" s="50">
        <v>41724</v>
      </c>
      <c r="AS45" s="50">
        <v>41724</v>
      </c>
      <c r="AT45" s="1" t="s">
        <v>29</v>
      </c>
      <c r="AU45" s="1" t="s">
        <v>151</v>
      </c>
      <c r="AV45" s="54" t="s">
        <v>158</v>
      </c>
      <c r="AW45" s="55">
        <v>91</v>
      </c>
      <c r="AX45" s="196">
        <v>91</v>
      </c>
      <c r="AY45" s="1"/>
      <c r="AZ45" s="1" t="s">
        <v>153</v>
      </c>
      <c r="BA45" s="51">
        <v>2</v>
      </c>
      <c r="BB45" s="51">
        <v>8</v>
      </c>
      <c r="BC45" s="198">
        <v>41731</v>
      </c>
    </row>
    <row r="46" spans="31:71" x14ac:dyDescent="0.35">
      <c r="AE46" s="164" t="s">
        <v>30</v>
      </c>
      <c r="AF46" s="162">
        <v>0.52986111111111112</v>
      </c>
      <c r="AG46" s="168">
        <v>14</v>
      </c>
      <c r="AH46" s="168">
        <v>7.98</v>
      </c>
      <c r="AI46" s="168">
        <v>1.117</v>
      </c>
      <c r="AJ46" s="171">
        <v>8.7200000000000006</v>
      </c>
      <c r="AK46" s="165">
        <v>10</v>
      </c>
      <c r="AP46" s="1" t="s">
        <v>170</v>
      </c>
      <c r="AQ46" s="49">
        <v>55</v>
      </c>
      <c r="AR46" s="50">
        <v>41724</v>
      </c>
      <c r="AS46" s="50">
        <v>41724</v>
      </c>
      <c r="AT46" s="61" t="s">
        <v>150</v>
      </c>
      <c r="AU46" s="1" t="s">
        <v>151</v>
      </c>
      <c r="AV46" s="54" t="s">
        <v>152</v>
      </c>
      <c r="AW46" s="55">
        <v>219</v>
      </c>
      <c r="AX46" s="196">
        <v>219</v>
      </c>
      <c r="AY46" s="1"/>
      <c r="AZ46" s="197" t="s">
        <v>153</v>
      </c>
      <c r="BA46" s="51">
        <v>6</v>
      </c>
      <c r="BB46" s="51">
        <v>42</v>
      </c>
      <c r="BC46" s="198">
        <v>41731</v>
      </c>
    </row>
    <row r="47" spans="31:71" x14ac:dyDescent="0.35">
      <c r="AE47" s="372">
        <v>41932</v>
      </c>
      <c r="AF47" s="372"/>
      <c r="AG47" s="372"/>
      <c r="AH47" s="372"/>
      <c r="AI47" s="372"/>
      <c r="AJ47" s="372"/>
      <c r="AK47" s="374"/>
      <c r="AP47" s="1" t="s">
        <v>170</v>
      </c>
      <c r="AQ47" s="49">
        <v>55</v>
      </c>
      <c r="AR47" s="50">
        <v>41724</v>
      </c>
      <c r="AS47" s="50">
        <v>41724</v>
      </c>
      <c r="AT47" s="1" t="s">
        <v>20</v>
      </c>
      <c r="AU47" s="1" t="s">
        <v>151</v>
      </c>
      <c r="AV47" s="1" t="s">
        <v>154</v>
      </c>
      <c r="AW47" s="55">
        <v>10</v>
      </c>
      <c r="AX47" s="196">
        <v>10</v>
      </c>
      <c r="AY47" s="55"/>
      <c r="AZ47" s="1" t="s">
        <v>153</v>
      </c>
      <c r="BA47" s="51">
        <v>2</v>
      </c>
      <c r="BB47" s="51">
        <v>8</v>
      </c>
      <c r="BC47" s="198">
        <v>41733</v>
      </c>
    </row>
    <row r="48" spans="31:71" x14ac:dyDescent="0.35">
      <c r="AE48" s="164" t="s">
        <v>17</v>
      </c>
      <c r="AF48" s="162">
        <v>5.6944444444444443E-2</v>
      </c>
      <c r="AG48" s="168">
        <v>9</v>
      </c>
      <c r="AH48" s="168">
        <v>8.02</v>
      </c>
      <c r="AI48" s="168">
        <v>1.004</v>
      </c>
      <c r="AJ48" s="168">
        <v>10.44</v>
      </c>
      <c r="AK48" s="87">
        <v>15</v>
      </c>
      <c r="AP48" s="1" t="s">
        <v>170</v>
      </c>
      <c r="AQ48" s="49">
        <v>55</v>
      </c>
      <c r="AR48" s="50">
        <v>41724</v>
      </c>
      <c r="AS48" s="50">
        <v>41724</v>
      </c>
      <c r="AT48" s="1" t="s">
        <v>155</v>
      </c>
      <c r="AU48" s="1" t="s">
        <v>151</v>
      </c>
      <c r="AV48" s="1" t="s">
        <v>156</v>
      </c>
      <c r="AW48" s="55">
        <v>73</v>
      </c>
      <c r="AX48" s="196">
        <v>73</v>
      </c>
      <c r="AY48" s="55"/>
      <c r="AZ48" s="197" t="s">
        <v>153</v>
      </c>
      <c r="BA48" s="199">
        <v>5</v>
      </c>
      <c r="BB48" s="199">
        <v>35</v>
      </c>
      <c r="BC48" s="198">
        <v>41726</v>
      </c>
    </row>
    <row r="49" spans="31:55" x14ac:dyDescent="0.35">
      <c r="AE49" s="164" t="s">
        <v>22</v>
      </c>
      <c r="AF49" s="162">
        <v>6.5277777777777782E-2</v>
      </c>
      <c r="AG49" s="168">
        <v>10.6</v>
      </c>
      <c r="AH49" s="168">
        <v>8</v>
      </c>
      <c r="AI49" s="168">
        <v>1</v>
      </c>
      <c r="AJ49" s="168">
        <v>9.8000000000000007</v>
      </c>
      <c r="AK49" s="87">
        <v>3</v>
      </c>
      <c r="AP49" s="1" t="s">
        <v>170</v>
      </c>
      <c r="AQ49" s="49">
        <v>55</v>
      </c>
      <c r="AR49" s="50">
        <v>41724</v>
      </c>
      <c r="AS49" s="50">
        <v>41724</v>
      </c>
      <c r="AT49" s="1" t="s">
        <v>29</v>
      </c>
      <c r="AU49" s="1" t="s">
        <v>151</v>
      </c>
      <c r="AV49" s="54" t="s">
        <v>158</v>
      </c>
      <c r="AW49" s="55">
        <v>15</v>
      </c>
      <c r="AX49" s="196">
        <v>15</v>
      </c>
      <c r="AY49" s="1"/>
      <c r="AZ49" s="1" t="s">
        <v>153</v>
      </c>
      <c r="BA49" s="51">
        <v>2</v>
      </c>
      <c r="BB49" s="51">
        <v>8</v>
      </c>
      <c r="BC49" s="198">
        <v>41731</v>
      </c>
    </row>
    <row r="50" spans="31:55" x14ac:dyDescent="0.35">
      <c r="AE50" s="164" t="s">
        <v>28</v>
      </c>
      <c r="AF50" s="162">
        <v>7.3611111111111113E-2</v>
      </c>
      <c r="AG50" s="168">
        <v>10.9</v>
      </c>
      <c r="AH50" s="168">
        <v>7.86</v>
      </c>
      <c r="AI50" s="168">
        <v>0.96299999999999997</v>
      </c>
      <c r="AJ50" s="168">
        <v>8.5</v>
      </c>
      <c r="AK50" s="87">
        <v>50</v>
      </c>
      <c r="AP50" s="1" t="s">
        <v>171</v>
      </c>
      <c r="AQ50" s="49">
        <v>52</v>
      </c>
      <c r="AR50" s="50">
        <v>41750</v>
      </c>
      <c r="AS50" s="50">
        <v>41750</v>
      </c>
      <c r="AT50" s="61" t="s">
        <v>150</v>
      </c>
      <c r="AU50" s="1" t="s">
        <v>151</v>
      </c>
      <c r="AV50" s="54" t="s">
        <v>152</v>
      </c>
      <c r="AW50" s="55">
        <v>413</v>
      </c>
      <c r="AX50" s="196">
        <v>413</v>
      </c>
      <c r="AY50" s="1"/>
      <c r="AZ50" s="197" t="s">
        <v>153</v>
      </c>
      <c r="BA50" s="51">
        <v>6</v>
      </c>
      <c r="BB50" s="51">
        <v>42</v>
      </c>
      <c r="BC50" s="198">
        <v>41752</v>
      </c>
    </row>
    <row r="51" spans="31:55" x14ac:dyDescent="0.35">
      <c r="AE51" s="164" t="s">
        <v>30</v>
      </c>
      <c r="AF51" s="162">
        <v>6.9444444444444434E-2</v>
      </c>
      <c r="AG51" s="168">
        <v>11.5</v>
      </c>
      <c r="AH51" s="168">
        <v>7.92</v>
      </c>
      <c r="AI51" s="168">
        <v>1.071</v>
      </c>
      <c r="AJ51" s="168">
        <v>8.74</v>
      </c>
      <c r="AK51" s="87">
        <v>6</v>
      </c>
      <c r="AP51" s="1" t="s">
        <v>171</v>
      </c>
      <c r="AQ51" s="49">
        <v>52</v>
      </c>
      <c r="AR51" s="50">
        <v>41750</v>
      </c>
      <c r="AS51" s="50">
        <v>41750</v>
      </c>
      <c r="AT51" s="1" t="s">
        <v>20</v>
      </c>
      <c r="AU51" s="1" t="s">
        <v>151</v>
      </c>
      <c r="AV51" s="1" t="s">
        <v>154</v>
      </c>
      <c r="AW51" s="55">
        <v>163</v>
      </c>
      <c r="AX51" s="196">
        <v>163</v>
      </c>
      <c r="AY51" s="55"/>
      <c r="AZ51" s="1" t="s">
        <v>153</v>
      </c>
      <c r="BA51" s="51">
        <v>2</v>
      </c>
      <c r="BB51" s="51">
        <v>8</v>
      </c>
      <c r="BC51" s="198">
        <v>41751</v>
      </c>
    </row>
    <row r="52" spans="31:55" x14ac:dyDescent="0.35">
      <c r="AE52" s="372">
        <v>41961</v>
      </c>
      <c r="AF52" s="372"/>
      <c r="AG52" s="372"/>
      <c r="AH52" s="372"/>
      <c r="AI52" s="372"/>
      <c r="AJ52" s="372"/>
      <c r="AK52" s="372"/>
      <c r="AP52" s="1" t="s">
        <v>171</v>
      </c>
      <c r="AQ52" s="49">
        <v>52</v>
      </c>
      <c r="AR52" s="50">
        <v>41750</v>
      </c>
      <c r="AS52" s="50">
        <v>41750</v>
      </c>
      <c r="AT52" s="1" t="s">
        <v>155</v>
      </c>
      <c r="AU52" s="1" t="s">
        <v>151</v>
      </c>
      <c r="AV52" s="1" t="s">
        <v>156</v>
      </c>
      <c r="AW52" s="55">
        <v>17</v>
      </c>
      <c r="AX52" s="196">
        <v>17</v>
      </c>
      <c r="AY52" s="55" t="s">
        <v>157</v>
      </c>
      <c r="AZ52" s="197" t="s">
        <v>153</v>
      </c>
      <c r="BA52" s="199">
        <v>5</v>
      </c>
      <c r="BB52" s="199">
        <v>35</v>
      </c>
      <c r="BC52" s="198">
        <v>41753</v>
      </c>
    </row>
    <row r="53" spans="31:55" x14ac:dyDescent="0.35">
      <c r="AE53" s="164" t="s">
        <v>17</v>
      </c>
      <c r="AF53" s="162">
        <v>5.9027777777777783E-2</v>
      </c>
      <c r="AG53" s="168">
        <v>0.6</v>
      </c>
      <c r="AH53" s="168">
        <v>8.0399999999999991</v>
      </c>
      <c r="AI53" s="168">
        <v>1.016</v>
      </c>
      <c r="AJ53" s="168">
        <v>12.39</v>
      </c>
      <c r="AK53" s="170">
        <v>1</v>
      </c>
      <c r="AP53" s="1" t="s">
        <v>171</v>
      </c>
      <c r="AQ53" s="49">
        <v>52</v>
      </c>
      <c r="AR53" s="50">
        <v>41750</v>
      </c>
      <c r="AS53" s="50">
        <v>41750</v>
      </c>
      <c r="AT53" s="1" t="s">
        <v>29</v>
      </c>
      <c r="AU53" s="1" t="s">
        <v>151</v>
      </c>
      <c r="AV53" s="54" t="s">
        <v>158</v>
      </c>
      <c r="AW53" s="55">
        <v>9</v>
      </c>
      <c r="AX53" s="196">
        <v>9</v>
      </c>
      <c r="AY53" s="1"/>
      <c r="AZ53" s="1" t="s">
        <v>153</v>
      </c>
      <c r="BA53" s="51">
        <v>2</v>
      </c>
      <c r="BB53" s="51">
        <v>8</v>
      </c>
      <c r="BC53" s="198">
        <v>41752</v>
      </c>
    </row>
    <row r="54" spans="31:55" x14ac:dyDescent="0.35">
      <c r="AE54" s="164" t="s">
        <v>22</v>
      </c>
      <c r="AF54" s="162">
        <v>6.5972222222222224E-2</v>
      </c>
      <c r="AG54" s="168">
        <v>2.7</v>
      </c>
      <c r="AH54" s="168">
        <v>8.06</v>
      </c>
      <c r="AI54" s="168">
        <v>1.0049999999999999</v>
      </c>
      <c r="AJ54" s="168">
        <v>14.28</v>
      </c>
      <c r="AK54" s="170">
        <v>7</v>
      </c>
      <c r="AP54" s="1" t="s">
        <v>172</v>
      </c>
      <c r="AQ54" s="200">
        <v>53</v>
      </c>
      <c r="AR54" s="50">
        <v>41750</v>
      </c>
      <c r="AS54" s="50">
        <v>41750</v>
      </c>
      <c r="AT54" s="61" t="s">
        <v>150</v>
      </c>
      <c r="AU54" s="1" t="s">
        <v>151</v>
      </c>
      <c r="AV54" s="54" t="s">
        <v>152</v>
      </c>
      <c r="AW54" s="55">
        <v>207</v>
      </c>
      <c r="AX54" s="196">
        <v>207</v>
      </c>
      <c r="AY54" s="1"/>
      <c r="AZ54" s="197" t="s">
        <v>153</v>
      </c>
      <c r="BA54" s="51">
        <v>6</v>
      </c>
      <c r="BB54" s="51">
        <v>42</v>
      </c>
      <c r="BC54" s="198">
        <v>41752</v>
      </c>
    </row>
    <row r="55" spans="31:55" x14ac:dyDescent="0.35">
      <c r="AE55" s="164" t="s">
        <v>28</v>
      </c>
      <c r="AF55" s="162">
        <v>7.7777777777777779E-2</v>
      </c>
      <c r="AG55" s="168">
        <v>0.3</v>
      </c>
      <c r="AH55" s="168">
        <v>8.0500000000000007</v>
      </c>
      <c r="AI55" s="168">
        <v>9.8799999999999999E-2</v>
      </c>
      <c r="AJ55" s="168">
        <v>10.3</v>
      </c>
      <c r="AK55" s="170">
        <v>34</v>
      </c>
      <c r="AP55" s="1" t="s">
        <v>172</v>
      </c>
      <c r="AQ55" s="200">
        <v>53</v>
      </c>
      <c r="AR55" s="50">
        <v>41750</v>
      </c>
      <c r="AS55" s="50">
        <v>41750</v>
      </c>
      <c r="AT55" s="1" t="s">
        <v>20</v>
      </c>
      <c r="AU55" s="1" t="s">
        <v>151</v>
      </c>
      <c r="AV55" s="1" t="s">
        <v>154</v>
      </c>
      <c r="AW55" s="55">
        <v>38</v>
      </c>
      <c r="AX55" s="196">
        <v>38</v>
      </c>
      <c r="AY55" s="55"/>
      <c r="AZ55" s="1" t="s">
        <v>153</v>
      </c>
      <c r="BA55" s="51">
        <v>2</v>
      </c>
      <c r="BB55" s="51">
        <v>8</v>
      </c>
      <c r="BC55" s="198">
        <v>41751</v>
      </c>
    </row>
    <row r="56" spans="31:55" x14ac:dyDescent="0.35">
      <c r="AE56" s="164" t="s">
        <v>30</v>
      </c>
      <c r="AF56" s="162">
        <v>7.5694444444444439E-2</v>
      </c>
      <c r="AG56" s="168">
        <v>0.2</v>
      </c>
      <c r="AH56" s="168">
        <v>7.99</v>
      </c>
      <c r="AI56" s="168">
        <v>4.8</v>
      </c>
      <c r="AJ56" s="168">
        <v>11.8</v>
      </c>
      <c r="AK56" s="170">
        <v>24</v>
      </c>
      <c r="AP56" s="1" t="s">
        <v>172</v>
      </c>
      <c r="AQ56" s="200">
        <v>53</v>
      </c>
      <c r="AR56" s="50">
        <v>41750</v>
      </c>
      <c r="AS56" s="50">
        <v>41750</v>
      </c>
      <c r="AT56" s="1" t="s">
        <v>155</v>
      </c>
      <c r="AU56" s="1" t="s">
        <v>151</v>
      </c>
      <c r="AV56" s="1" t="s">
        <v>156</v>
      </c>
      <c r="AW56" s="55">
        <v>27</v>
      </c>
      <c r="AX56" s="196">
        <v>27</v>
      </c>
      <c r="AY56" s="55" t="s">
        <v>157</v>
      </c>
      <c r="AZ56" s="197" t="s">
        <v>153</v>
      </c>
      <c r="BA56" s="199">
        <v>5</v>
      </c>
      <c r="BB56" s="199">
        <v>35</v>
      </c>
      <c r="BC56" s="198">
        <v>41753</v>
      </c>
    </row>
    <row r="57" spans="31:55" x14ac:dyDescent="0.35">
      <c r="AE57" s="372">
        <v>41981</v>
      </c>
      <c r="AF57" s="372"/>
      <c r="AG57" s="372"/>
      <c r="AH57" s="372"/>
      <c r="AI57" s="372"/>
      <c r="AJ57" s="372"/>
      <c r="AK57" s="372"/>
      <c r="AP57" s="1" t="s">
        <v>172</v>
      </c>
      <c r="AQ57" s="200">
        <v>53</v>
      </c>
      <c r="AR57" s="50">
        <v>41750</v>
      </c>
      <c r="AS57" s="50">
        <v>41750</v>
      </c>
      <c r="AT57" s="1" t="s">
        <v>29</v>
      </c>
      <c r="AU57" s="1" t="s">
        <v>151</v>
      </c>
      <c r="AV57" s="54" t="s">
        <v>158</v>
      </c>
      <c r="AW57" s="55">
        <v>12</v>
      </c>
      <c r="AX57" s="196">
        <v>12</v>
      </c>
      <c r="AY57" s="55"/>
      <c r="AZ57" s="1" t="s">
        <v>153</v>
      </c>
      <c r="BA57" s="51">
        <v>2</v>
      </c>
      <c r="BB57" s="51">
        <v>8</v>
      </c>
      <c r="BC57" s="198">
        <v>41752</v>
      </c>
    </row>
    <row r="58" spans="31:55" x14ac:dyDescent="0.35">
      <c r="AE58" s="164" t="s">
        <v>17</v>
      </c>
      <c r="AF58" s="172">
        <v>4.8611111111111112E-2</v>
      </c>
      <c r="AG58" s="161">
        <v>1.1000000000000001</v>
      </c>
      <c r="AH58" s="161">
        <v>8.1300000000000008</v>
      </c>
      <c r="AI58" s="161">
        <v>1.014</v>
      </c>
      <c r="AJ58" s="161">
        <v>12.66</v>
      </c>
      <c r="AK58" s="223">
        <v>12</v>
      </c>
      <c r="AP58" s="1" t="s">
        <v>173</v>
      </c>
      <c r="AQ58" s="49">
        <v>54</v>
      </c>
      <c r="AR58" s="50">
        <v>41750</v>
      </c>
      <c r="AS58" s="50">
        <v>41750</v>
      </c>
      <c r="AT58" s="61" t="s">
        <v>150</v>
      </c>
      <c r="AU58" s="1" t="s">
        <v>151</v>
      </c>
      <c r="AV58" s="54" t="s">
        <v>152</v>
      </c>
      <c r="AW58" s="55">
        <v>295</v>
      </c>
      <c r="AX58" s="196">
        <v>295</v>
      </c>
      <c r="AY58" s="1"/>
      <c r="AZ58" s="197" t="s">
        <v>153</v>
      </c>
      <c r="BA58" s="51">
        <v>6</v>
      </c>
      <c r="BB58" s="51">
        <v>42</v>
      </c>
      <c r="BC58" s="198">
        <v>41752</v>
      </c>
    </row>
    <row r="59" spans="31:55" x14ac:dyDescent="0.35">
      <c r="AE59" s="164" t="s">
        <v>22</v>
      </c>
      <c r="AF59" s="172">
        <v>5.6250000000000001E-2</v>
      </c>
      <c r="AG59" s="161">
        <v>0.9</v>
      </c>
      <c r="AH59" s="161">
        <v>8.1199999999999992</v>
      </c>
      <c r="AI59" s="161">
        <v>0.98799999999999999</v>
      </c>
      <c r="AJ59" s="161">
        <v>12.28</v>
      </c>
      <c r="AK59" s="223">
        <v>1</v>
      </c>
      <c r="AP59" s="1" t="s">
        <v>173</v>
      </c>
      <c r="AQ59" s="49">
        <v>54</v>
      </c>
      <c r="AR59" s="50">
        <v>41750</v>
      </c>
      <c r="AS59" s="50">
        <v>41750</v>
      </c>
      <c r="AT59" s="1" t="s">
        <v>20</v>
      </c>
      <c r="AU59" s="1" t="s">
        <v>151</v>
      </c>
      <c r="AV59" s="1" t="s">
        <v>154</v>
      </c>
      <c r="AW59" s="55">
        <v>65</v>
      </c>
      <c r="AX59" s="196">
        <v>65</v>
      </c>
      <c r="AY59" s="55"/>
      <c r="AZ59" s="1" t="s">
        <v>153</v>
      </c>
      <c r="BA59" s="51">
        <v>2</v>
      </c>
      <c r="BB59" s="51">
        <v>8</v>
      </c>
      <c r="BC59" s="198">
        <v>41751</v>
      </c>
    </row>
    <row r="60" spans="31:55" x14ac:dyDescent="0.35">
      <c r="AE60" s="164" t="s">
        <v>28</v>
      </c>
      <c r="AF60" s="172">
        <v>6.5972222222222224E-2</v>
      </c>
      <c r="AG60" s="161">
        <v>0.3</v>
      </c>
      <c r="AH60" s="161">
        <v>8.1</v>
      </c>
      <c r="AI60" s="161">
        <v>0.93</v>
      </c>
      <c r="AJ60" s="161">
        <v>12.19</v>
      </c>
      <c r="AK60" s="223">
        <v>1</v>
      </c>
      <c r="AP60" s="1" t="s">
        <v>173</v>
      </c>
      <c r="AQ60" s="49">
        <v>54</v>
      </c>
      <c r="AR60" s="50">
        <v>41750</v>
      </c>
      <c r="AS60" s="50">
        <v>41750</v>
      </c>
      <c r="AT60" s="1" t="s">
        <v>155</v>
      </c>
      <c r="AU60" s="1" t="s">
        <v>151</v>
      </c>
      <c r="AV60" s="1" t="s">
        <v>156</v>
      </c>
      <c r="AW60" s="55">
        <v>26</v>
      </c>
      <c r="AX60" s="196">
        <v>26</v>
      </c>
      <c r="AY60" s="55" t="s">
        <v>157</v>
      </c>
      <c r="AZ60" s="197" t="s">
        <v>153</v>
      </c>
      <c r="BA60" s="199">
        <v>5</v>
      </c>
      <c r="BB60" s="199">
        <v>35</v>
      </c>
      <c r="BC60" s="198">
        <v>41753</v>
      </c>
    </row>
    <row r="61" spans="31:55" x14ac:dyDescent="0.35">
      <c r="AE61" s="164" t="s">
        <v>30</v>
      </c>
      <c r="AF61" s="215">
        <v>6.25E-2</v>
      </c>
      <c r="AG61" s="216">
        <v>1.6</v>
      </c>
      <c r="AH61" s="216">
        <v>8.01</v>
      </c>
      <c r="AI61" s="216">
        <v>1.073</v>
      </c>
      <c r="AJ61" s="216">
        <v>11.89</v>
      </c>
      <c r="AK61" s="170">
        <v>1</v>
      </c>
      <c r="AP61" s="1" t="s">
        <v>173</v>
      </c>
      <c r="AQ61" s="49">
        <v>54</v>
      </c>
      <c r="AR61" s="50">
        <v>41750</v>
      </c>
      <c r="AS61" s="50">
        <v>41750</v>
      </c>
      <c r="AT61" s="1" t="s">
        <v>29</v>
      </c>
      <c r="AU61" s="1" t="s">
        <v>151</v>
      </c>
      <c r="AV61" s="54" t="s">
        <v>158</v>
      </c>
      <c r="AW61" s="55">
        <v>49</v>
      </c>
      <c r="AX61" s="196">
        <v>49</v>
      </c>
      <c r="AY61" s="1"/>
      <c r="AZ61" s="1" t="s">
        <v>153</v>
      </c>
      <c r="BA61" s="51">
        <v>2</v>
      </c>
      <c r="BB61" s="51">
        <v>8</v>
      </c>
      <c r="BC61" s="198">
        <v>41752</v>
      </c>
    </row>
    <row r="62" spans="31:55" x14ac:dyDescent="0.35">
      <c r="AP62" s="1" t="s">
        <v>174</v>
      </c>
      <c r="AQ62" s="49">
        <v>55</v>
      </c>
      <c r="AR62" s="50">
        <v>41750</v>
      </c>
      <c r="AS62" s="50">
        <v>41750</v>
      </c>
      <c r="AT62" s="61" t="s">
        <v>150</v>
      </c>
      <c r="AU62" s="1" t="s">
        <v>151</v>
      </c>
      <c r="AV62" s="54" t="s">
        <v>152</v>
      </c>
      <c r="AW62" s="55">
        <v>197</v>
      </c>
      <c r="AX62" s="196">
        <v>197</v>
      </c>
      <c r="AY62" s="1"/>
      <c r="AZ62" s="197" t="s">
        <v>153</v>
      </c>
      <c r="BA62" s="51">
        <v>6</v>
      </c>
      <c r="BB62" s="51">
        <v>42</v>
      </c>
      <c r="BC62" s="198">
        <v>41752</v>
      </c>
    </row>
    <row r="63" spans="31:55" x14ac:dyDescent="0.35">
      <c r="AE63" s="371" t="s">
        <v>77</v>
      </c>
      <c r="AF63" s="371"/>
      <c r="AG63" s="371"/>
      <c r="AH63" s="371"/>
      <c r="AI63" s="371"/>
      <c r="AJ63" s="371"/>
      <c r="AK63" s="371"/>
      <c r="AL63" s="371"/>
      <c r="AM63" s="371"/>
      <c r="AN63" s="371"/>
      <c r="AP63" s="1" t="s">
        <v>174</v>
      </c>
      <c r="AQ63" s="49">
        <v>55</v>
      </c>
      <c r="AR63" s="50">
        <v>41750</v>
      </c>
      <c r="AS63" s="50">
        <v>41750</v>
      </c>
      <c r="AT63" s="1" t="s">
        <v>20</v>
      </c>
      <c r="AU63" s="1" t="s">
        <v>151</v>
      </c>
      <c r="AV63" s="1" t="s">
        <v>154</v>
      </c>
      <c r="AW63" s="55">
        <v>8</v>
      </c>
      <c r="AX63" s="196">
        <v>8</v>
      </c>
      <c r="AY63" s="55" t="s">
        <v>157</v>
      </c>
      <c r="AZ63" s="1" t="s">
        <v>153</v>
      </c>
      <c r="BA63" s="51">
        <v>2</v>
      </c>
      <c r="BB63" s="51">
        <v>8</v>
      </c>
      <c r="BC63" s="198">
        <v>41751</v>
      </c>
    </row>
    <row r="64" spans="31:55" x14ac:dyDescent="0.35">
      <c r="AE64" s="220" t="s">
        <v>7</v>
      </c>
      <c r="AF64" s="218">
        <v>2010</v>
      </c>
      <c r="AG64" s="368">
        <v>2011</v>
      </c>
      <c r="AH64" s="368"/>
      <c r="AI64" s="368"/>
      <c r="AJ64" s="368"/>
      <c r="AK64" s="368"/>
      <c r="AL64" s="368"/>
      <c r="AM64" s="368"/>
      <c r="AN64" s="368"/>
      <c r="AP64" s="1" t="s">
        <v>174</v>
      </c>
      <c r="AQ64" s="49">
        <v>55</v>
      </c>
      <c r="AR64" s="50">
        <v>41750</v>
      </c>
      <c r="AS64" s="50">
        <v>41750</v>
      </c>
      <c r="AT64" s="1" t="s">
        <v>155</v>
      </c>
      <c r="AU64" s="1" t="s">
        <v>151</v>
      </c>
      <c r="AV64" s="1" t="s">
        <v>156</v>
      </c>
      <c r="AW64" s="55">
        <v>23</v>
      </c>
      <c r="AX64" s="196">
        <v>23</v>
      </c>
      <c r="AY64" s="55" t="s">
        <v>157</v>
      </c>
      <c r="AZ64" s="197" t="s">
        <v>153</v>
      </c>
      <c r="BA64" s="199">
        <v>5</v>
      </c>
      <c r="BB64" s="199">
        <v>35</v>
      </c>
      <c r="BC64" s="198">
        <v>41753</v>
      </c>
    </row>
    <row r="65" spans="31:55" x14ac:dyDescent="0.35">
      <c r="AF65" s="219" t="s">
        <v>78</v>
      </c>
      <c r="AG65" s="219" t="s">
        <v>79</v>
      </c>
      <c r="AH65" s="219" t="s">
        <v>80</v>
      </c>
      <c r="AI65" s="219" t="s">
        <v>81</v>
      </c>
      <c r="AJ65" s="219" t="s">
        <v>82</v>
      </c>
      <c r="AK65" s="219" t="s">
        <v>83</v>
      </c>
      <c r="AL65" s="219" t="s">
        <v>84</v>
      </c>
      <c r="AM65" s="219" t="s">
        <v>85</v>
      </c>
      <c r="AN65" s="219" t="s">
        <v>86</v>
      </c>
      <c r="AP65" s="1" t="s">
        <v>174</v>
      </c>
      <c r="AQ65" s="49">
        <v>55</v>
      </c>
      <c r="AR65" s="50">
        <v>41750</v>
      </c>
      <c r="AS65" s="50">
        <v>41750</v>
      </c>
      <c r="AT65" s="1" t="s">
        <v>29</v>
      </c>
      <c r="AU65" s="1" t="s">
        <v>151</v>
      </c>
      <c r="AV65" s="54" t="s">
        <v>158</v>
      </c>
      <c r="AW65" s="55">
        <v>19</v>
      </c>
      <c r="AX65" s="196">
        <v>19</v>
      </c>
      <c r="AY65" s="1"/>
      <c r="AZ65" s="1" t="s">
        <v>153</v>
      </c>
      <c r="BA65" s="51">
        <v>2</v>
      </c>
      <c r="BB65" s="51">
        <v>8</v>
      </c>
      <c r="BC65" s="198">
        <v>41752</v>
      </c>
    </row>
    <row r="66" spans="31:55" x14ac:dyDescent="0.35">
      <c r="AF66" s="219" t="s">
        <v>87</v>
      </c>
      <c r="AG66" s="219" t="s">
        <v>88</v>
      </c>
      <c r="AH66" s="219" t="s">
        <v>89</v>
      </c>
      <c r="AI66" s="219" t="s">
        <v>89</v>
      </c>
      <c r="AJ66" s="219" t="s">
        <v>89</v>
      </c>
      <c r="AK66" s="219" t="s">
        <v>89</v>
      </c>
      <c r="AL66" s="219" t="s">
        <v>89</v>
      </c>
      <c r="AM66" s="219" t="s">
        <v>89</v>
      </c>
      <c r="AN66" s="219" t="s">
        <v>133</v>
      </c>
      <c r="AP66" s="1" t="s">
        <v>149</v>
      </c>
      <c r="AQ66" s="49">
        <v>52</v>
      </c>
      <c r="AR66" s="50">
        <v>41778</v>
      </c>
      <c r="AS66" s="50">
        <v>41778</v>
      </c>
      <c r="AT66" s="61" t="s">
        <v>150</v>
      </c>
      <c r="AU66" s="1" t="s">
        <v>151</v>
      </c>
      <c r="AV66" s="54" t="s">
        <v>152</v>
      </c>
      <c r="AW66" s="55">
        <v>462</v>
      </c>
      <c r="AX66" s="196">
        <v>462</v>
      </c>
      <c r="AY66" s="1"/>
      <c r="AZ66" s="197" t="s">
        <v>153</v>
      </c>
      <c r="BA66" s="51">
        <v>6</v>
      </c>
      <c r="BB66" s="51">
        <v>42</v>
      </c>
      <c r="BC66" s="198">
        <v>41781</v>
      </c>
    </row>
    <row r="67" spans="31:55" x14ac:dyDescent="0.35">
      <c r="AE67" s="218" t="s">
        <v>91</v>
      </c>
      <c r="AF67" s="217"/>
      <c r="AG67" s="217"/>
      <c r="AH67" s="224">
        <v>14.316421489448254</v>
      </c>
      <c r="AI67" s="224">
        <v>1.5595830465537215</v>
      </c>
      <c r="AJ67" s="224">
        <v>6.31932491835828</v>
      </c>
      <c r="AK67" s="224">
        <v>5.0491176306749272</v>
      </c>
      <c r="AL67" s="224">
        <v>5.9183706659697988</v>
      </c>
      <c r="AM67" s="224">
        <v>1.5955343603388272</v>
      </c>
      <c r="AN67" s="224">
        <v>5.7371487737596247</v>
      </c>
      <c r="AP67" s="1" t="s">
        <v>149</v>
      </c>
      <c r="AQ67" s="49">
        <v>52</v>
      </c>
      <c r="AR67" s="50">
        <v>41778</v>
      </c>
      <c r="AS67" s="50">
        <v>41778</v>
      </c>
      <c r="AT67" s="1" t="s">
        <v>20</v>
      </c>
      <c r="AU67" s="1" t="s">
        <v>151</v>
      </c>
      <c r="AV67" s="1" t="s">
        <v>154</v>
      </c>
      <c r="AW67" s="55">
        <v>233</v>
      </c>
      <c r="AX67" s="196">
        <v>233</v>
      </c>
      <c r="AY67" s="55"/>
      <c r="AZ67" s="1" t="s">
        <v>153</v>
      </c>
      <c r="BA67" s="51">
        <v>2</v>
      </c>
      <c r="BB67" s="51">
        <v>8</v>
      </c>
      <c r="BC67" s="198">
        <v>41779</v>
      </c>
    </row>
    <row r="68" spans="31:55" x14ac:dyDescent="0.35">
      <c r="AE68" s="155" t="s">
        <v>17</v>
      </c>
      <c r="AF68" s="226">
        <v>10.415007356230324</v>
      </c>
      <c r="AG68" s="224">
        <v>6.1357359213452263</v>
      </c>
      <c r="AH68" s="217"/>
      <c r="AI68" s="217"/>
      <c r="AJ68" s="217"/>
      <c r="AK68" s="217"/>
      <c r="AL68" s="217"/>
      <c r="AM68" s="217"/>
      <c r="AN68" s="224">
        <v>14.920957777880869</v>
      </c>
      <c r="AP68" s="1" t="s">
        <v>149</v>
      </c>
      <c r="AQ68" s="49">
        <v>52</v>
      </c>
      <c r="AR68" s="50">
        <v>41778</v>
      </c>
      <c r="AS68" s="50">
        <v>41778</v>
      </c>
      <c r="AT68" s="1" t="s">
        <v>155</v>
      </c>
      <c r="AU68" s="1" t="s">
        <v>151</v>
      </c>
      <c r="AV68" s="1" t="s">
        <v>156</v>
      </c>
      <c r="AW68" s="55">
        <v>16</v>
      </c>
      <c r="AX68" s="196">
        <v>16</v>
      </c>
      <c r="AY68" s="55" t="s">
        <v>157</v>
      </c>
      <c r="AZ68" s="197" t="s">
        <v>153</v>
      </c>
      <c r="BA68" s="199">
        <v>5</v>
      </c>
      <c r="BB68" s="199">
        <v>35</v>
      </c>
      <c r="BC68" s="198">
        <v>41782</v>
      </c>
    </row>
    <row r="69" spans="31:55" x14ac:dyDescent="0.35">
      <c r="AE69" s="155" t="s">
        <v>22</v>
      </c>
      <c r="AF69" s="226">
        <v>12.872734712745173</v>
      </c>
      <c r="AG69" s="224">
        <v>4.3983385639622687</v>
      </c>
      <c r="AH69" s="217"/>
      <c r="AI69" s="217"/>
      <c r="AJ69" s="217"/>
      <c r="AK69" s="217"/>
      <c r="AL69" s="217"/>
      <c r="AM69" s="217"/>
      <c r="AN69" s="224">
        <v>8.9793309645192245</v>
      </c>
      <c r="AP69" s="1" t="s">
        <v>149</v>
      </c>
      <c r="AQ69" s="49">
        <v>52</v>
      </c>
      <c r="AR69" s="50">
        <v>41778</v>
      </c>
      <c r="AS69" s="50">
        <v>41778</v>
      </c>
      <c r="AT69" s="1" t="s">
        <v>29</v>
      </c>
      <c r="AU69" s="1" t="s">
        <v>151</v>
      </c>
      <c r="AV69" s="54" t="s">
        <v>158</v>
      </c>
      <c r="AW69" s="55">
        <v>12</v>
      </c>
      <c r="AX69" s="196">
        <v>12</v>
      </c>
      <c r="AY69" s="1"/>
      <c r="AZ69" s="1" t="s">
        <v>153</v>
      </c>
      <c r="BA69" s="51">
        <v>2</v>
      </c>
      <c r="BB69" s="51">
        <v>8</v>
      </c>
      <c r="BC69" s="198">
        <v>41781</v>
      </c>
    </row>
    <row r="70" spans="31:55" x14ac:dyDescent="0.35">
      <c r="AE70" s="155" t="s">
        <v>28</v>
      </c>
      <c r="AF70" s="226">
        <v>15.63778621990787</v>
      </c>
      <c r="AG70" s="224">
        <v>4.6479811698183378</v>
      </c>
      <c r="AH70" s="217"/>
      <c r="AI70" s="217"/>
      <c r="AJ70" s="217"/>
      <c r="AK70" s="217"/>
      <c r="AL70" s="217"/>
      <c r="AM70" s="217"/>
      <c r="AN70" s="224">
        <v>3.3666158403052355</v>
      </c>
      <c r="AP70" s="1" t="s">
        <v>159</v>
      </c>
      <c r="AQ70" s="200">
        <v>53</v>
      </c>
      <c r="AR70" s="50">
        <v>41778</v>
      </c>
      <c r="AS70" s="50">
        <v>41778</v>
      </c>
      <c r="AT70" s="61" t="s">
        <v>150</v>
      </c>
      <c r="AU70" s="1" t="s">
        <v>151</v>
      </c>
      <c r="AV70" s="54" t="s">
        <v>152</v>
      </c>
      <c r="AW70" s="55">
        <v>254</v>
      </c>
      <c r="AX70" s="196">
        <v>254</v>
      </c>
      <c r="AY70" s="1"/>
      <c r="AZ70" s="197" t="s">
        <v>153</v>
      </c>
      <c r="BA70" s="51">
        <v>6</v>
      </c>
      <c r="BB70" s="51">
        <v>42</v>
      </c>
      <c r="BC70" s="198">
        <v>41781</v>
      </c>
    </row>
    <row r="71" spans="31:55" x14ac:dyDescent="0.35">
      <c r="AE71" s="155" t="s">
        <v>30</v>
      </c>
      <c r="AF71" s="226">
        <v>11.190072410860243</v>
      </c>
      <c r="AG71" s="224">
        <v>2.8410048605131966</v>
      </c>
      <c r="AH71" s="217"/>
      <c r="AI71" s="217"/>
      <c r="AJ71" s="217"/>
      <c r="AK71" s="217"/>
      <c r="AL71" s="217"/>
      <c r="AM71" s="217"/>
      <c r="AN71" s="224">
        <v>2.401873910352005</v>
      </c>
      <c r="AP71" s="1" t="s">
        <v>159</v>
      </c>
      <c r="AQ71" s="200">
        <v>53</v>
      </c>
      <c r="AR71" s="50">
        <v>41778</v>
      </c>
      <c r="AS71" s="50">
        <v>41778</v>
      </c>
      <c r="AT71" s="1" t="s">
        <v>20</v>
      </c>
      <c r="AU71" s="1" t="s">
        <v>151</v>
      </c>
      <c r="AV71" s="1" t="s">
        <v>154</v>
      </c>
      <c r="AW71" s="55">
        <v>53</v>
      </c>
      <c r="AX71" s="196">
        <v>53</v>
      </c>
      <c r="AY71" s="55"/>
      <c r="AZ71" s="1" t="s">
        <v>153</v>
      </c>
      <c r="BA71" s="51">
        <v>2</v>
      </c>
      <c r="BB71" s="51">
        <v>8</v>
      </c>
      <c r="BC71" s="198">
        <v>41779</v>
      </c>
    </row>
    <row r="72" spans="31:55" x14ac:dyDescent="0.35">
      <c r="AF72" s="217"/>
      <c r="AG72" s="369">
        <v>2012</v>
      </c>
      <c r="AH72" s="370"/>
      <c r="AI72" s="370"/>
      <c r="AJ72" s="370"/>
      <c r="AK72" s="370"/>
      <c r="AL72" s="370"/>
      <c r="AM72" s="370"/>
      <c r="AN72" s="370"/>
      <c r="AP72" s="1" t="s">
        <v>159</v>
      </c>
      <c r="AQ72" s="200">
        <v>53</v>
      </c>
      <c r="AR72" s="50">
        <v>41778</v>
      </c>
      <c r="AS72" s="50">
        <v>41778</v>
      </c>
      <c r="AT72" s="1" t="s">
        <v>155</v>
      </c>
      <c r="AU72" s="1" t="s">
        <v>151</v>
      </c>
      <c r="AV72" s="1" t="s">
        <v>156</v>
      </c>
      <c r="AW72" s="55">
        <v>21</v>
      </c>
      <c r="AX72" s="196">
        <v>21</v>
      </c>
      <c r="AY72" s="55" t="s">
        <v>157</v>
      </c>
      <c r="AZ72" s="197" t="s">
        <v>153</v>
      </c>
      <c r="BA72" s="199">
        <v>5</v>
      </c>
      <c r="BB72" s="199">
        <v>35</v>
      </c>
      <c r="BC72" s="198">
        <v>41782</v>
      </c>
    </row>
    <row r="73" spans="31:55" x14ac:dyDescent="0.35">
      <c r="AE73" s="218" t="s">
        <v>91</v>
      </c>
      <c r="AF73" s="217"/>
      <c r="AG73" s="224">
        <v>4.7116089250979822</v>
      </c>
      <c r="AH73" s="224">
        <v>2.8647328669885228</v>
      </c>
      <c r="AI73" s="224">
        <v>1</v>
      </c>
      <c r="AJ73" s="224">
        <v>10.710064283715056</v>
      </c>
      <c r="AK73" s="224">
        <v>25.770603383671393</v>
      </c>
      <c r="AL73" s="224">
        <v>9.8236509042243103</v>
      </c>
      <c r="AM73" s="224">
        <v>2.9515681170160595</v>
      </c>
      <c r="AN73" s="224">
        <v>12.885982649915999</v>
      </c>
      <c r="AP73" s="1" t="s">
        <v>159</v>
      </c>
      <c r="AQ73" s="200">
        <v>53</v>
      </c>
      <c r="AR73" s="50">
        <v>41778</v>
      </c>
      <c r="AS73" s="50">
        <v>41778</v>
      </c>
      <c r="AT73" s="1" t="s">
        <v>29</v>
      </c>
      <c r="AU73" s="1" t="s">
        <v>151</v>
      </c>
      <c r="AV73" s="54" t="s">
        <v>158</v>
      </c>
      <c r="AW73" s="55">
        <v>19</v>
      </c>
      <c r="AX73" s="196">
        <v>19</v>
      </c>
      <c r="AY73" s="55"/>
      <c r="AZ73" s="1" t="s">
        <v>153</v>
      </c>
      <c r="BA73" s="51">
        <v>2</v>
      </c>
      <c r="BB73" s="51">
        <v>8</v>
      </c>
      <c r="BC73" s="198">
        <v>41781</v>
      </c>
    </row>
    <row r="74" spans="31:55" x14ac:dyDescent="0.35">
      <c r="AE74" s="155" t="s">
        <v>17</v>
      </c>
      <c r="AF74" s="217"/>
      <c r="AG74" s="224">
        <v>3.4936376937422726</v>
      </c>
      <c r="AH74" s="217"/>
      <c r="AI74" s="217"/>
      <c r="AJ74" s="217"/>
      <c r="AK74" s="217"/>
      <c r="AL74" s="217"/>
      <c r="AM74" s="217"/>
      <c r="AN74" s="224">
        <v>6.4258232638514636</v>
      </c>
      <c r="AP74" s="1" t="s">
        <v>160</v>
      </c>
      <c r="AQ74" s="49">
        <v>54</v>
      </c>
      <c r="AR74" s="50">
        <v>41778</v>
      </c>
      <c r="AS74" s="50">
        <v>41778</v>
      </c>
      <c r="AT74" s="61" t="s">
        <v>150</v>
      </c>
      <c r="AU74" s="1" t="s">
        <v>151</v>
      </c>
      <c r="AV74" s="54" t="s">
        <v>152</v>
      </c>
      <c r="AW74" s="55">
        <v>321</v>
      </c>
      <c r="AX74" s="196">
        <v>321</v>
      </c>
      <c r="AY74" s="1"/>
      <c r="AZ74" s="197" t="s">
        <v>153</v>
      </c>
      <c r="BA74" s="51">
        <v>6</v>
      </c>
      <c r="BB74" s="51">
        <v>42</v>
      </c>
      <c r="BC74" s="198">
        <v>41781</v>
      </c>
    </row>
    <row r="75" spans="31:55" x14ac:dyDescent="0.35">
      <c r="AE75" s="155" t="s">
        <v>22</v>
      </c>
      <c r="AF75" s="217"/>
      <c r="AG75" s="224">
        <v>3.9644118476832642</v>
      </c>
      <c r="AH75" s="217"/>
      <c r="AI75" s="217"/>
      <c r="AJ75" s="217"/>
      <c r="AK75" s="217"/>
      <c r="AL75" s="217"/>
      <c r="AM75" s="217"/>
      <c r="AN75" s="224">
        <v>9.3221166234117376</v>
      </c>
      <c r="AP75" s="1" t="s">
        <v>160</v>
      </c>
      <c r="AQ75" s="49">
        <v>54</v>
      </c>
      <c r="AR75" s="50">
        <v>41778</v>
      </c>
      <c r="AS75" s="50">
        <v>41778</v>
      </c>
      <c r="AT75" s="1" t="s">
        <v>20</v>
      </c>
      <c r="AU75" s="1" t="s">
        <v>151</v>
      </c>
      <c r="AV75" s="1" t="s">
        <v>154</v>
      </c>
      <c r="AW75" s="55">
        <v>94</v>
      </c>
      <c r="AX75" s="196">
        <v>94</v>
      </c>
      <c r="AY75" s="55"/>
      <c r="AZ75" s="1" t="s">
        <v>153</v>
      </c>
      <c r="BA75" s="51">
        <v>2</v>
      </c>
      <c r="BB75" s="51">
        <v>8</v>
      </c>
      <c r="BC75" s="198">
        <v>41779</v>
      </c>
    </row>
    <row r="76" spans="31:55" x14ac:dyDescent="0.35">
      <c r="AE76" s="155" t="s">
        <v>28</v>
      </c>
      <c r="AF76" s="217"/>
      <c r="AG76" s="224">
        <v>10.220880027996158</v>
      </c>
      <c r="AH76" s="217"/>
      <c r="AI76" s="217"/>
      <c r="AJ76" s="217"/>
      <c r="AK76" s="217"/>
      <c r="AL76" s="217"/>
      <c r="AM76" s="217"/>
      <c r="AN76" s="224">
        <v>31.606043582343464</v>
      </c>
      <c r="AP76" s="1" t="s">
        <v>160</v>
      </c>
      <c r="AQ76" s="49">
        <v>54</v>
      </c>
      <c r="AR76" s="50">
        <v>41778</v>
      </c>
      <c r="AS76" s="50">
        <v>41778</v>
      </c>
      <c r="AT76" s="1" t="s">
        <v>155</v>
      </c>
      <c r="AU76" s="1" t="s">
        <v>151</v>
      </c>
      <c r="AV76" s="1" t="s">
        <v>156</v>
      </c>
      <c r="AW76" s="55">
        <v>16</v>
      </c>
      <c r="AX76" s="196">
        <v>16</v>
      </c>
      <c r="AY76" s="55" t="s">
        <v>157</v>
      </c>
      <c r="AZ76" s="197" t="s">
        <v>153</v>
      </c>
      <c r="BA76" s="199">
        <v>5</v>
      </c>
      <c r="BB76" s="199">
        <v>35</v>
      </c>
      <c r="BC76" s="198">
        <v>41782</v>
      </c>
    </row>
    <row r="77" spans="31:55" x14ac:dyDescent="0.35">
      <c r="AE77" s="155" t="s">
        <v>30</v>
      </c>
      <c r="AF77" s="217"/>
      <c r="AG77" s="225">
        <v>3.4799855315585817</v>
      </c>
      <c r="AH77" s="217"/>
      <c r="AI77" s="217"/>
      <c r="AJ77" s="217"/>
      <c r="AK77" s="217"/>
      <c r="AL77" s="217"/>
      <c r="AM77" s="217"/>
      <c r="AN77" s="224">
        <v>12.704090995213161</v>
      </c>
      <c r="AP77" s="1" t="s">
        <v>160</v>
      </c>
      <c r="AQ77" s="49">
        <v>54</v>
      </c>
      <c r="AR77" s="50">
        <v>41778</v>
      </c>
      <c r="AS77" s="50">
        <v>41778</v>
      </c>
      <c r="AT77" s="1" t="s">
        <v>29</v>
      </c>
      <c r="AU77" s="1" t="s">
        <v>151</v>
      </c>
      <c r="AV77" s="54" t="s">
        <v>158</v>
      </c>
      <c r="AW77" s="55">
        <v>61</v>
      </c>
      <c r="AX77" s="196">
        <v>61</v>
      </c>
      <c r="AY77" s="1"/>
      <c r="AZ77" s="1" t="s">
        <v>153</v>
      </c>
      <c r="BA77" s="51">
        <v>2</v>
      </c>
      <c r="BB77" s="51">
        <v>8</v>
      </c>
      <c r="BC77" s="198">
        <v>41781</v>
      </c>
    </row>
    <row r="78" spans="31:55" x14ac:dyDescent="0.35">
      <c r="AF78" s="217"/>
      <c r="AG78" s="370">
        <v>2013</v>
      </c>
      <c r="AH78" s="370"/>
      <c r="AI78" s="370"/>
      <c r="AJ78" s="370"/>
      <c r="AK78" s="370"/>
      <c r="AL78" s="370"/>
      <c r="AM78" s="370"/>
      <c r="AN78" s="370"/>
      <c r="AP78" s="1" t="s">
        <v>161</v>
      </c>
      <c r="AQ78" s="49">
        <v>55</v>
      </c>
      <c r="AR78" s="50">
        <v>41778</v>
      </c>
      <c r="AS78" s="50">
        <v>41778</v>
      </c>
      <c r="AT78" s="61" t="s">
        <v>150</v>
      </c>
      <c r="AU78" s="1" t="s">
        <v>151</v>
      </c>
      <c r="AV78" s="54" t="s">
        <v>152</v>
      </c>
      <c r="AW78" s="55">
        <v>266</v>
      </c>
      <c r="AX78" s="196">
        <v>266</v>
      </c>
      <c r="AY78" s="1"/>
      <c r="AZ78" s="197" t="s">
        <v>153</v>
      </c>
      <c r="BA78" s="51">
        <v>6</v>
      </c>
      <c r="BB78" s="51">
        <v>42</v>
      </c>
      <c r="BC78" s="198">
        <v>41781</v>
      </c>
    </row>
    <row r="79" spans="31:55" x14ac:dyDescent="0.35">
      <c r="AE79" s="218" t="s">
        <v>91</v>
      </c>
      <c r="AF79" s="217"/>
      <c r="AG79" s="224">
        <v>3.1194855383240743</v>
      </c>
      <c r="AH79" s="224">
        <v>1.8192720851062583</v>
      </c>
      <c r="AI79" s="224">
        <v>1.189207115002721</v>
      </c>
      <c r="AJ79" s="224">
        <v>8.6218833775892048</v>
      </c>
      <c r="AK79" s="224">
        <v>13.563009083568032</v>
      </c>
      <c r="AL79" s="224">
        <v>1.4028505520066741</v>
      </c>
      <c r="AM79" s="224">
        <v>3.2402016194585403</v>
      </c>
      <c r="AN79" s="224">
        <v>5.149359854099564</v>
      </c>
      <c r="AP79" s="1" t="s">
        <v>161</v>
      </c>
      <c r="AQ79" s="49">
        <v>55</v>
      </c>
      <c r="AR79" s="50">
        <v>41778</v>
      </c>
      <c r="AS79" s="50">
        <v>41778</v>
      </c>
      <c r="AT79" s="1" t="s">
        <v>20</v>
      </c>
      <c r="AU79" s="1" t="s">
        <v>151</v>
      </c>
      <c r="AV79" s="1" t="s">
        <v>154</v>
      </c>
      <c r="AW79" s="55">
        <v>4</v>
      </c>
      <c r="AX79" s="196">
        <v>4</v>
      </c>
      <c r="AY79" s="55" t="s">
        <v>157</v>
      </c>
      <c r="AZ79" s="1" t="s">
        <v>153</v>
      </c>
      <c r="BA79" s="51">
        <v>2</v>
      </c>
      <c r="BB79" s="51">
        <v>8</v>
      </c>
      <c r="BC79" s="198">
        <v>41779</v>
      </c>
    </row>
    <row r="80" spans="31:55" x14ac:dyDescent="0.35">
      <c r="AE80" s="155" t="s">
        <v>17</v>
      </c>
      <c r="AF80" s="217"/>
      <c r="AG80" s="224">
        <v>2.1695077106234892</v>
      </c>
      <c r="AH80" s="217"/>
      <c r="AI80" s="217"/>
      <c r="AJ80" s="217"/>
      <c r="AK80" s="217"/>
      <c r="AL80" s="217"/>
      <c r="AM80" s="217"/>
      <c r="AN80" s="224">
        <v>3.6358168384619001</v>
      </c>
      <c r="AP80" s="1" t="s">
        <v>161</v>
      </c>
      <c r="AQ80" s="49">
        <v>55</v>
      </c>
      <c r="AR80" s="50">
        <v>41778</v>
      </c>
      <c r="AS80" s="50">
        <v>41778</v>
      </c>
      <c r="AT80" s="1" t="s">
        <v>155</v>
      </c>
      <c r="AU80" s="1" t="s">
        <v>151</v>
      </c>
      <c r="AV80" s="1" t="s">
        <v>156</v>
      </c>
      <c r="AW80" s="55">
        <v>11</v>
      </c>
      <c r="AX80" s="196">
        <v>11</v>
      </c>
      <c r="AY80" s="55" t="s">
        <v>157</v>
      </c>
      <c r="AZ80" s="197" t="s">
        <v>153</v>
      </c>
      <c r="BA80" s="199">
        <v>5</v>
      </c>
      <c r="BB80" s="199">
        <v>35</v>
      </c>
      <c r="BC80" s="198">
        <v>41782</v>
      </c>
    </row>
    <row r="81" spans="31:55" x14ac:dyDescent="0.35">
      <c r="AE81" s="155" t="s">
        <v>22</v>
      </c>
      <c r="AF81" s="217"/>
      <c r="AG81" s="224">
        <v>2.4853113304846843</v>
      </c>
      <c r="AH81" s="217"/>
      <c r="AI81" s="217"/>
      <c r="AJ81" s="217"/>
      <c r="AK81" s="217"/>
      <c r="AL81" s="217"/>
      <c r="AM81" s="217"/>
      <c r="AN81" s="224">
        <v>4.5600331473889995</v>
      </c>
      <c r="AP81" s="1" t="s">
        <v>161</v>
      </c>
      <c r="AQ81" s="49">
        <v>55</v>
      </c>
      <c r="AR81" s="50">
        <v>41778</v>
      </c>
      <c r="AS81" s="50">
        <v>41778</v>
      </c>
      <c r="AT81" s="1" t="s">
        <v>29</v>
      </c>
      <c r="AU81" s="1" t="s">
        <v>151</v>
      </c>
      <c r="AV81" s="54" t="s">
        <v>158</v>
      </c>
      <c r="AW81" s="55">
        <v>19</v>
      </c>
      <c r="AX81" s="196">
        <v>19</v>
      </c>
      <c r="AY81" s="1"/>
      <c r="AZ81" s="1" t="s">
        <v>153</v>
      </c>
      <c r="BA81" s="51">
        <v>2</v>
      </c>
      <c r="BB81" s="51">
        <v>8</v>
      </c>
      <c r="BC81" s="198">
        <v>41781</v>
      </c>
    </row>
    <row r="82" spans="31:55" x14ac:dyDescent="0.35">
      <c r="AE82" s="155" t="s">
        <v>28</v>
      </c>
      <c r="AF82" s="217"/>
      <c r="AG82" s="224">
        <v>5.6910679306610019</v>
      </c>
      <c r="AH82" s="217"/>
      <c r="AI82" s="217"/>
      <c r="AJ82" s="217"/>
      <c r="AK82" s="217"/>
      <c r="AL82" s="217"/>
      <c r="AM82" s="217"/>
      <c r="AN82" s="224">
        <v>13.872709173040047</v>
      </c>
      <c r="AP82" s="1" t="s">
        <v>179</v>
      </c>
      <c r="AQ82" s="49">
        <v>52</v>
      </c>
      <c r="AR82" s="50">
        <v>41806</v>
      </c>
      <c r="AS82" s="50">
        <v>41806</v>
      </c>
      <c r="AT82" s="61" t="s">
        <v>150</v>
      </c>
      <c r="AU82" s="1" t="s">
        <v>151</v>
      </c>
      <c r="AV82" s="54" t="s">
        <v>152</v>
      </c>
      <c r="AW82" s="55">
        <v>805</v>
      </c>
      <c r="AX82" s="196">
        <v>805</v>
      </c>
      <c r="AY82" s="1"/>
      <c r="AZ82" s="197" t="s">
        <v>153</v>
      </c>
      <c r="BA82" s="51">
        <v>6</v>
      </c>
      <c r="BB82" s="51">
        <v>42</v>
      </c>
      <c r="BC82" s="198">
        <v>41828</v>
      </c>
    </row>
    <row r="83" spans="31:55" x14ac:dyDescent="0.35">
      <c r="AE83" s="155" t="s">
        <v>30</v>
      </c>
      <c r="AF83" s="217"/>
      <c r="AG83" s="225">
        <v>3.0860015451674543</v>
      </c>
      <c r="AH83" s="217"/>
      <c r="AI83" s="217"/>
      <c r="AJ83" s="217"/>
      <c r="AK83" s="217"/>
      <c r="AL83" s="217"/>
      <c r="AM83" s="217"/>
      <c r="AN83" s="225">
        <v>3.0569032462134809</v>
      </c>
      <c r="AP83" s="1" t="s">
        <v>179</v>
      </c>
      <c r="AQ83" s="49">
        <v>52</v>
      </c>
      <c r="AR83" s="50">
        <v>41806</v>
      </c>
      <c r="AS83" s="50">
        <v>41806</v>
      </c>
      <c r="AT83" s="1" t="s">
        <v>20</v>
      </c>
      <c r="AU83" s="1" t="s">
        <v>151</v>
      </c>
      <c r="AV83" s="1" t="s">
        <v>154</v>
      </c>
      <c r="AW83" s="55">
        <v>344</v>
      </c>
      <c r="AX83" s="196">
        <v>344</v>
      </c>
      <c r="AY83" s="55"/>
      <c r="AZ83" s="1" t="s">
        <v>153</v>
      </c>
      <c r="BA83" s="51">
        <v>2</v>
      </c>
      <c r="BB83" s="51">
        <v>8</v>
      </c>
      <c r="BC83" s="198">
        <v>41808</v>
      </c>
    </row>
    <row r="84" spans="31:55" x14ac:dyDescent="0.35">
      <c r="AG84" s="370">
        <v>2014</v>
      </c>
      <c r="AH84" s="370"/>
      <c r="AI84" s="370"/>
      <c r="AJ84" s="370"/>
      <c r="AK84" s="370"/>
      <c r="AL84" s="370"/>
      <c r="AM84" s="370"/>
      <c r="AN84" s="370"/>
      <c r="AP84" s="1" t="s">
        <v>179</v>
      </c>
      <c r="AQ84" s="49">
        <v>52</v>
      </c>
      <c r="AR84" s="50">
        <v>41806</v>
      </c>
      <c r="AS84" s="50">
        <v>41806</v>
      </c>
      <c r="AT84" s="1" t="s">
        <v>155</v>
      </c>
      <c r="AU84" s="1" t="s">
        <v>151</v>
      </c>
      <c r="AV84" s="1" t="s">
        <v>156</v>
      </c>
      <c r="AW84" s="55">
        <v>21</v>
      </c>
      <c r="AX84" s="196">
        <v>21</v>
      </c>
      <c r="AY84" s="55" t="s">
        <v>157</v>
      </c>
      <c r="AZ84" s="197" t="s">
        <v>153</v>
      </c>
      <c r="BA84" s="199">
        <v>5</v>
      </c>
      <c r="BB84" s="199">
        <v>35</v>
      </c>
      <c r="BC84" s="198">
        <v>41813</v>
      </c>
    </row>
    <row r="85" spans="31:55" x14ac:dyDescent="0.35">
      <c r="AE85" s="218" t="s">
        <v>91</v>
      </c>
      <c r="AG85" s="135">
        <f>GEOMEAN(AK3:AK6,AK8:AK11,AK13:AK16,AK18:AK21,AK23:AK26,AK28:AK31,AK33:AK36,AK38:AK41,AK43:AK46,AK48:AK51, AK53:AK56,AK58:AK61)</f>
        <v>4.194885404007703</v>
      </c>
      <c r="AH85" s="139">
        <f>GEOMEAN(AK3:AK6,AK8:AK11)</f>
        <v>2.8850620271626108</v>
      </c>
      <c r="AI85" s="139">
        <f>GEOMEAN(AK13:AK16,AK18:AK21)</f>
        <v>1.8192720851062583</v>
      </c>
      <c r="AJ85" s="139">
        <f>GEOMEAN(AK23:AK26,AK28:AK31)</f>
        <v>4.59416287401279</v>
      </c>
      <c r="AK85" s="139">
        <f>GEOMEAN(AK38:AK41,AK33:AK36)</f>
        <v>11.184932067294048</v>
      </c>
      <c r="AL85" s="139">
        <f>GEOMEAN(AK48:AK51,AK43:AK46)</f>
        <v>5.0226379978664033</v>
      </c>
      <c r="AM85" s="139">
        <f>GEOMEAN(AK58:AK61,AK53:AK56)</f>
        <v>4.0225011839889637</v>
      </c>
      <c r="AN85" s="80">
        <f>GEOMEAN(AK23:AK26,AK28:AK31,AK33:AK36,AK38:AK41,AK43:AK46)</f>
        <v>5.7304926282136215</v>
      </c>
      <c r="AP85" s="1" t="s">
        <v>179</v>
      </c>
      <c r="AQ85" s="49">
        <v>52</v>
      </c>
      <c r="AR85" s="50">
        <v>41806</v>
      </c>
      <c r="AS85" s="50">
        <v>41806</v>
      </c>
      <c r="AT85" s="1" t="s">
        <v>29</v>
      </c>
      <c r="AU85" s="1" t="s">
        <v>151</v>
      </c>
      <c r="AV85" s="54" t="s">
        <v>158</v>
      </c>
      <c r="AW85" s="55">
        <v>10</v>
      </c>
      <c r="AX85" s="196">
        <v>10</v>
      </c>
      <c r="AY85" s="1"/>
      <c r="AZ85" s="1" t="s">
        <v>153</v>
      </c>
      <c r="BA85" s="51">
        <v>2</v>
      </c>
      <c r="BB85" s="51">
        <v>8</v>
      </c>
      <c r="BC85" s="198">
        <v>41828</v>
      </c>
    </row>
    <row r="86" spans="31:55" x14ac:dyDescent="0.35">
      <c r="AE86" s="155" t="s">
        <v>17</v>
      </c>
      <c r="AG86" s="135">
        <f>GEOMEAN(AK3,AK8,AK18,AK23,AK28,AK33,AK38,AK43,AK48,AK53,AK58)</f>
        <v>3.3556521471328917</v>
      </c>
      <c r="AN86" s="80">
        <f>GEOMEAN(AK23,AK28,AK33,AK38,AK43,AK48)</f>
        <v>6.0822019955734001</v>
      </c>
      <c r="AP86" s="1" t="s">
        <v>180</v>
      </c>
      <c r="AQ86" s="200">
        <v>53</v>
      </c>
      <c r="AR86" s="50">
        <v>41806</v>
      </c>
      <c r="AS86" s="50">
        <v>41806</v>
      </c>
      <c r="AT86" s="61" t="s">
        <v>150</v>
      </c>
      <c r="AU86" s="1" t="s">
        <v>151</v>
      </c>
      <c r="AV86" s="54" t="s">
        <v>152</v>
      </c>
      <c r="AW86" s="55">
        <v>394</v>
      </c>
      <c r="AX86" s="196">
        <v>394</v>
      </c>
      <c r="AY86" s="1"/>
      <c r="AZ86" s="197" t="s">
        <v>153</v>
      </c>
      <c r="BA86" s="51">
        <v>6</v>
      </c>
      <c r="BB86" s="51">
        <v>42</v>
      </c>
      <c r="BC86" s="198">
        <v>41828</v>
      </c>
    </row>
    <row r="87" spans="31:55" x14ac:dyDescent="0.35">
      <c r="AE87" s="155" t="s">
        <v>22</v>
      </c>
      <c r="AG87" s="135">
        <f>GEOMEAN(AK4,AK9,AK19,AK24,AK29,AK34,AK39,AK44,AK49,AK54,AK59)</f>
        <v>2.2621384959525561</v>
      </c>
      <c r="AN87" s="80">
        <f t="shared" ref="AN87:AN89" si="9">GEOMEAN(AK24,AK29,AK34,AK39,AK44,AK49)</f>
        <v>3.2292537736541163</v>
      </c>
      <c r="AP87" s="1" t="s">
        <v>180</v>
      </c>
      <c r="AQ87" s="200">
        <v>53</v>
      </c>
      <c r="AR87" s="50">
        <v>41806</v>
      </c>
      <c r="AS87" s="50">
        <v>41806</v>
      </c>
      <c r="AT87" s="1" t="s">
        <v>20</v>
      </c>
      <c r="AU87" s="1" t="s">
        <v>151</v>
      </c>
      <c r="AV87" s="1" t="s">
        <v>154</v>
      </c>
      <c r="AW87" s="55">
        <v>132</v>
      </c>
      <c r="AX87" s="196">
        <v>132</v>
      </c>
      <c r="AY87" s="55"/>
      <c r="AZ87" s="1" t="s">
        <v>153</v>
      </c>
      <c r="BA87" s="51">
        <v>2</v>
      </c>
      <c r="BB87" s="51">
        <v>8</v>
      </c>
      <c r="BC87" s="198">
        <v>41808</v>
      </c>
    </row>
    <row r="88" spans="31:55" x14ac:dyDescent="0.35">
      <c r="AE88" s="155" t="s">
        <v>28</v>
      </c>
      <c r="AG88" s="135">
        <f>GEOMEAN(AK5,AK10,AK20,AK25,AK30,AK35,AK40,AK45,AK50,AK55,AK60)</f>
        <v>8.3044702138677486</v>
      </c>
      <c r="AN88" s="80">
        <f t="shared" si="9"/>
        <v>11.33130608834699</v>
      </c>
      <c r="AP88" s="1" t="s">
        <v>180</v>
      </c>
      <c r="AQ88" s="200">
        <v>53</v>
      </c>
      <c r="AR88" s="50">
        <v>41806</v>
      </c>
      <c r="AS88" s="50">
        <v>41806</v>
      </c>
      <c r="AT88" s="1" t="s">
        <v>155</v>
      </c>
      <c r="AU88" s="1" t="s">
        <v>151</v>
      </c>
      <c r="AV88" s="1" t="s">
        <v>156</v>
      </c>
      <c r="AW88" s="55">
        <v>25</v>
      </c>
      <c r="AX88" s="196">
        <v>25</v>
      </c>
      <c r="AY88" s="55" t="s">
        <v>157</v>
      </c>
      <c r="AZ88" s="197" t="s">
        <v>153</v>
      </c>
      <c r="BA88" s="199">
        <v>5</v>
      </c>
      <c r="BB88" s="199">
        <v>35</v>
      </c>
      <c r="BC88" s="198">
        <v>41813</v>
      </c>
    </row>
    <row r="89" spans="31:55" x14ac:dyDescent="0.35">
      <c r="AE89" s="155" t="s">
        <v>30</v>
      </c>
      <c r="AG89" s="135">
        <f>GEOMEAN(AK6,AK11,AK16,AK21,AK26,AK31,AK36,AK41,AK46,AK51,AK56,AK61)</f>
        <v>6.1811320296843872</v>
      </c>
      <c r="AN89" s="80">
        <f t="shared" si="9"/>
        <v>7.3833337852872525</v>
      </c>
      <c r="AP89" s="1" t="s">
        <v>180</v>
      </c>
      <c r="AQ89" s="200">
        <v>53</v>
      </c>
      <c r="AR89" s="50">
        <v>41806</v>
      </c>
      <c r="AS89" s="50">
        <v>41806</v>
      </c>
      <c r="AT89" s="1" t="s">
        <v>29</v>
      </c>
      <c r="AU89" s="1" t="s">
        <v>151</v>
      </c>
      <c r="AV89" s="54" t="s">
        <v>158</v>
      </c>
      <c r="AW89" s="55">
        <v>28</v>
      </c>
      <c r="AX89" s="196">
        <v>28</v>
      </c>
      <c r="AY89" s="55"/>
      <c r="AZ89" s="1" t="s">
        <v>153</v>
      </c>
      <c r="BA89" s="51">
        <v>2</v>
      </c>
      <c r="BB89" s="51">
        <v>8</v>
      </c>
      <c r="BC89" s="198">
        <v>41828</v>
      </c>
    </row>
    <row r="90" spans="31:55" x14ac:dyDescent="0.35">
      <c r="AP90" s="1" t="s">
        <v>181</v>
      </c>
      <c r="AQ90" s="49">
        <v>54</v>
      </c>
      <c r="AR90" s="50">
        <v>41806</v>
      </c>
      <c r="AS90" s="50">
        <v>41806</v>
      </c>
      <c r="AT90" s="61" t="s">
        <v>150</v>
      </c>
      <c r="AU90" s="1" t="s">
        <v>151</v>
      </c>
      <c r="AV90" s="54" t="s">
        <v>152</v>
      </c>
      <c r="AW90" s="55">
        <v>575</v>
      </c>
      <c r="AX90" s="196">
        <v>575</v>
      </c>
      <c r="AY90" s="1"/>
      <c r="AZ90" s="197" t="s">
        <v>153</v>
      </c>
      <c r="BA90" s="51">
        <v>6</v>
      </c>
      <c r="BB90" s="51">
        <v>42</v>
      </c>
      <c r="BC90" s="198">
        <v>41828</v>
      </c>
    </row>
    <row r="91" spans="31:55" x14ac:dyDescent="0.35">
      <c r="AP91" s="1" t="s">
        <v>181</v>
      </c>
      <c r="AQ91" s="49">
        <v>54</v>
      </c>
      <c r="AR91" s="50">
        <v>41806</v>
      </c>
      <c r="AS91" s="50">
        <v>41806</v>
      </c>
      <c r="AT91" s="1" t="s">
        <v>20</v>
      </c>
      <c r="AU91" s="1" t="s">
        <v>151</v>
      </c>
      <c r="AV91" s="1" t="s">
        <v>154</v>
      </c>
      <c r="AW91" s="55">
        <v>177</v>
      </c>
      <c r="AX91" s="196">
        <v>177</v>
      </c>
      <c r="AY91" s="55"/>
      <c r="AZ91" s="1" t="s">
        <v>153</v>
      </c>
      <c r="BA91" s="51">
        <v>2</v>
      </c>
      <c r="BB91" s="51">
        <v>8</v>
      </c>
      <c r="BC91" s="198">
        <v>41808</v>
      </c>
    </row>
    <row r="92" spans="31:55" x14ac:dyDescent="0.35">
      <c r="AP92" s="1" t="s">
        <v>181</v>
      </c>
      <c r="AQ92" s="49">
        <v>54</v>
      </c>
      <c r="AR92" s="50">
        <v>41806</v>
      </c>
      <c r="AS92" s="50">
        <v>41806</v>
      </c>
      <c r="AT92" s="1" t="s">
        <v>155</v>
      </c>
      <c r="AU92" s="1" t="s">
        <v>151</v>
      </c>
      <c r="AV92" s="1" t="s">
        <v>156</v>
      </c>
      <c r="AW92" s="55">
        <v>39</v>
      </c>
      <c r="AX92" s="196">
        <v>39</v>
      </c>
      <c r="AY92" s="55"/>
      <c r="AZ92" s="197" t="s">
        <v>153</v>
      </c>
      <c r="BA92" s="199">
        <v>5</v>
      </c>
      <c r="BB92" s="199">
        <v>35</v>
      </c>
      <c r="BC92" s="198">
        <v>41813</v>
      </c>
    </row>
    <row r="93" spans="31:55" x14ac:dyDescent="0.35">
      <c r="AP93" s="1" t="s">
        <v>181</v>
      </c>
      <c r="AQ93" s="49">
        <v>54</v>
      </c>
      <c r="AR93" s="50">
        <v>41806</v>
      </c>
      <c r="AS93" s="50">
        <v>41806</v>
      </c>
      <c r="AT93" s="1" t="s">
        <v>29</v>
      </c>
      <c r="AU93" s="1" t="s">
        <v>151</v>
      </c>
      <c r="AV93" s="54" t="s">
        <v>158</v>
      </c>
      <c r="AW93" s="55">
        <v>47</v>
      </c>
      <c r="AX93" s="196">
        <v>47</v>
      </c>
      <c r="AY93" s="1"/>
      <c r="AZ93" s="1" t="s">
        <v>153</v>
      </c>
      <c r="BA93" s="51">
        <v>2</v>
      </c>
      <c r="BB93" s="51">
        <v>8</v>
      </c>
      <c r="BC93" s="198">
        <v>41835</v>
      </c>
    </row>
    <row r="94" spans="31:55" x14ac:dyDescent="0.35">
      <c r="AP94" s="1" t="s">
        <v>182</v>
      </c>
      <c r="AQ94" s="49">
        <v>55</v>
      </c>
      <c r="AR94" s="50">
        <v>41806</v>
      </c>
      <c r="AS94" s="50">
        <v>41806</v>
      </c>
      <c r="AT94" s="61" t="s">
        <v>150</v>
      </c>
      <c r="AU94" s="1" t="s">
        <v>151</v>
      </c>
      <c r="AV94" s="54" t="s">
        <v>152</v>
      </c>
      <c r="AW94" s="55">
        <v>485</v>
      </c>
      <c r="AX94" s="196">
        <v>485</v>
      </c>
      <c r="AY94" s="1"/>
      <c r="AZ94" s="197" t="s">
        <v>153</v>
      </c>
      <c r="BA94" s="51">
        <v>6</v>
      </c>
      <c r="BB94" s="51">
        <v>42</v>
      </c>
      <c r="BC94" s="198">
        <v>41828</v>
      </c>
    </row>
    <row r="95" spans="31:55" x14ac:dyDescent="0.35">
      <c r="AP95" s="1" t="s">
        <v>182</v>
      </c>
      <c r="AQ95" s="49">
        <v>55</v>
      </c>
      <c r="AR95" s="50">
        <v>41806</v>
      </c>
      <c r="AS95" s="50">
        <v>41806</v>
      </c>
      <c r="AT95" s="1" t="s">
        <v>20</v>
      </c>
      <c r="AU95" s="1" t="s">
        <v>151</v>
      </c>
      <c r="AV95" s="1" t="s">
        <v>154</v>
      </c>
      <c r="AW95" s="55">
        <v>6</v>
      </c>
      <c r="AX95" s="196">
        <v>6</v>
      </c>
      <c r="AY95" s="55" t="s">
        <v>157</v>
      </c>
      <c r="AZ95" s="1" t="s">
        <v>153</v>
      </c>
      <c r="BA95" s="51">
        <v>2</v>
      </c>
      <c r="BB95" s="51">
        <v>8</v>
      </c>
      <c r="BC95" s="198">
        <v>41808</v>
      </c>
    </row>
    <row r="96" spans="31:55" x14ac:dyDescent="0.35">
      <c r="AP96" s="1" t="s">
        <v>182</v>
      </c>
      <c r="AQ96" s="49">
        <v>55</v>
      </c>
      <c r="AR96" s="50">
        <v>41806</v>
      </c>
      <c r="AS96" s="50">
        <v>41806</v>
      </c>
      <c r="AT96" s="1" t="s">
        <v>155</v>
      </c>
      <c r="AU96" s="1" t="s">
        <v>151</v>
      </c>
      <c r="AV96" s="1" t="s">
        <v>156</v>
      </c>
      <c r="AW96" s="55">
        <v>20</v>
      </c>
      <c r="AX96" s="196">
        <v>20</v>
      </c>
      <c r="AY96" s="55" t="s">
        <v>157</v>
      </c>
      <c r="AZ96" s="197" t="s">
        <v>153</v>
      </c>
      <c r="BA96" s="199">
        <v>5</v>
      </c>
      <c r="BB96" s="199">
        <v>35</v>
      </c>
      <c r="BC96" s="198">
        <v>41813</v>
      </c>
    </row>
    <row r="97" spans="42:55" x14ac:dyDescent="0.35">
      <c r="AP97" s="1" t="s">
        <v>182</v>
      </c>
      <c r="AQ97" s="49">
        <v>55</v>
      </c>
      <c r="AR97" s="50">
        <v>41806</v>
      </c>
      <c r="AS97" s="50">
        <v>41806</v>
      </c>
      <c r="AT97" s="1" t="s">
        <v>29</v>
      </c>
      <c r="AU97" s="1" t="s">
        <v>151</v>
      </c>
      <c r="AV97" s="54" t="s">
        <v>158</v>
      </c>
      <c r="AW97" s="55">
        <v>70</v>
      </c>
      <c r="AX97" s="196">
        <v>70</v>
      </c>
      <c r="AY97" s="1"/>
      <c r="AZ97" s="1" t="s">
        <v>153</v>
      </c>
      <c r="BA97" s="51">
        <v>2</v>
      </c>
      <c r="BB97" s="51">
        <v>8</v>
      </c>
      <c r="BC97" s="198">
        <v>41828</v>
      </c>
    </row>
    <row r="98" spans="42:55" x14ac:dyDescent="0.35">
      <c r="AP98" s="203" t="s">
        <v>186</v>
      </c>
      <c r="AQ98" s="196">
        <v>52</v>
      </c>
      <c r="AR98" s="50">
        <v>41827</v>
      </c>
      <c r="AS98" s="50">
        <v>41827</v>
      </c>
      <c r="AT98" s="61" t="s">
        <v>150</v>
      </c>
      <c r="AU98" s="203" t="s">
        <v>151</v>
      </c>
      <c r="AV98" s="204" t="s">
        <v>152</v>
      </c>
      <c r="AW98" s="203">
        <v>672</v>
      </c>
      <c r="AX98" s="196">
        <v>672</v>
      </c>
      <c r="AY98" s="203"/>
      <c r="AZ98" s="197" t="s">
        <v>153</v>
      </c>
      <c r="BA98" s="202">
        <v>6</v>
      </c>
      <c r="BB98" s="202">
        <v>42</v>
      </c>
      <c r="BC98" s="201">
        <v>41835</v>
      </c>
    </row>
    <row r="99" spans="42:55" x14ac:dyDescent="0.35">
      <c r="AP99" s="203" t="s">
        <v>186</v>
      </c>
      <c r="AQ99" s="196">
        <v>52</v>
      </c>
      <c r="AR99" s="50">
        <v>41827</v>
      </c>
      <c r="AS99" s="50">
        <v>41827</v>
      </c>
      <c r="AT99" s="203" t="s">
        <v>20</v>
      </c>
      <c r="AU99" s="203" t="s">
        <v>151</v>
      </c>
      <c r="AV99" s="203" t="s">
        <v>154</v>
      </c>
      <c r="AW99" s="203">
        <v>477</v>
      </c>
      <c r="AX99" s="196">
        <v>477</v>
      </c>
      <c r="AY99" s="203"/>
      <c r="AZ99" s="203" t="s">
        <v>153</v>
      </c>
      <c r="BA99" s="202">
        <v>2</v>
      </c>
      <c r="BB99" s="202">
        <v>8</v>
      </c>
      <c r="BC99" s="201">
        <v>41829</v>
      </c>
    </row>
    <row r="100" spans="42:55" x14ac:dyDescent="0.35">
      <c r="AP100" s="203" t="s">
        <v>186</v>
      </c>
      <c r="AQ100" s="196">
        <v>52</v>
      </c>
      <c r="AR100" s="50">
        <v>41827</v>
      </c>
      <c r="AS100" s="50">
        <v>41827</v>
      </c>
      <c r="AT100" s="203" t="s">
        <v>155</v>
      </c>
      <c r="AU100" s="203" t="s">
        <v>151</v>
      </c>
      <c r="AV100" s="203" t="s">
        <v>156</v>
      </c>
      <c r="AW100" s="203">
        <v>6</v>
      </c>
      <c r="AX100" s="196">
        <v>6</v>
      </c>
      <c r="AY100" s="203" t="s">
        <v>157</v>
      </c>
      <c r="AZ100" s="197" t="s">
        <v>153</v>
      </c>
      <c r="BA100" s="205">
        <v>5</v>
      </c>
      <c r="BB100" s="205">
        <v>35</v>
      </c>
      <c r="BC100" s="201">
        <v>41836</v>
      </c>
    </row>
    <row r="101" spans="42:55" x14ac:dyDescent="0.35">
      <c r="AP101" s="203" t="s">
        <v>186</v>
      </c>
      <c r="AQ101" s="196">
        <v>52</v>
      </c>
      <c r="AR101" s="50">
        <v>41827</v>
      </c>
      <c r="AS101" s="50">
        <v>41827</v>
      </c>
      <c r="AT101" s="203" t="s">
        <v>29</v>
      </c>
      <c r="AU101" s="203" t="s">
        <v>151</v>
      </c>
      <c r="AV101" s="204" t="s">
        <v>158</v>
      </c>
      <c r="AW101" s="203">
        <v>8</v>
      </c>
      <c r="AX101" s="196">
        <v>8</v>
      </c>
      <c r="AY101" s="203" t="s">
        <v>157</v>
      </c>
      <c r="AZ101" s="203" t="s">
        <v>153</v>
      </c>
      <c r="BA101" s="202">
        <v>2</v>
      </c>
      <c r="BB101" s="202">
        <v>8</v>
      </c>
      <c r="BC101" s="201">
        <v>41835</v>
      </c>
    </row>
    <row r="102" spans="42:55" x14ac:dyDescent="0.35">
      <c r="AP102" s="203" t="s">
        <v>185</v>
      </c>
      <c r="AQ102" s="206">
        <v>53</v>
      </c>
      <c r="AR102" s="50">
        <v>41827</v>
      </c>
      <c r="AS102" s="50">
        <v>41827</v>
      </c>
      <c r="AT102" s="61" t="s">
        <v>150</v>
      </c>
      <c r="AU102" s="203" t="s">
        <v>151</v>
      </c>
      <c r="AV102" s="204" t="s">
        <v>152</v>
      </c>
      <c r="AW102" s="203">
        <v>473</v>
      </c>
      <c r="AX102" s="196">
        <v>473</v>
      </c>
      <c r="AY102" s="203"/>
      <c r="AZ102" s="197" t="s">
        <v>153</v>
      </c>
      <c r="BA102" s="202">
        <v>6</v>
      </c>
      <c r="BB102" s="202">
        <v>42</v>
      </c>
      <c r="BC102" s="201">
        <v>41835</v>
      </c>
    </row>
    <row r="103" spans="42:55" x14ac:dyDescent="0.35">
      <c r="AP103" s="203" t="s">
        <v>185</v>
      </c>
      <c r="AQ103" s="206">
        <v>53</v>
      </c>
      <c r="AR103" s="50">
        <v>41827</v>
      </c>
      <c r="AS103" s="50">
        <v>41827</v>
      </c>
      <c r="AT103" s="203" t="s">
        <v>20</v>
      </c>
      <c r="AU103" s="203" t="s">
        <v>151</v>
      </c>
      <c r="AV103" s="203" t="s">
        <v>154</v>
      </c>
      <c r="AW103" s="203">
        <v>183</v>
      </c>
      <c r="AX103" s="196">
        <v>183</v>
      </c>
      <c r="AY103" s="203"/>
      <c r="AZ103" s="203" t="s">
        <v>153</v>
      </c>
      <c r="BA103" s="202">
        <v>2</v>
      </c>
      <c r="BB103" s="202">
        <v>8</v>
      </c>
      <c r="BC103" s="201">
        <v>41829</v>
      </c>
    </row>
    <row r="104" spans="42:55" x14ac:dyDescent="0.35">
      <c r="AP104" s="203" t="s">
        <v>185</v>
      </c>
      <c r="AQ104" s="206">
        <v>53</v>
      </c>
      <c r="AR104" s="50">
        <v>41827</v>
      </c>
      <c r="AS104" s="50">
        <v>41827</v>
      </c>
      <c r="AT104" s="203" t="s">
        <v>155</v>
      </c>
      <c r="AU104" s="203" t="s">
        <v>151</v>
      </c>
      <c r="AV104" s="203" t="s">
        <v>156</v>
      </c>
      <c r="AW104" s="203">
        <v>7</v>
      </c>
      <c r="AX104" s="196">
        <v>7</v>
      </c>
      <c r="AY104" s="203" t="s">
        <v>157</v>
      </c>
      <c r="AZ104" s="197" t="s">
        <v>153</v>
      </c>
      <c r="BA104" s="205">
        <v>5</v>
      </c>
      <c r="BB104" s="205">
        <v>35</v>
      </c>
      <c r="BC104" s="201">
        <v>41836</v>
      </c>
    </row>
    <row r="105" spans="42:55" x14ac:dyDescent="0.35">
      <c r="AP105" s="203" t="s">
        <v>185</v>
      </c>
      <c r="AQ105" s="206">
        <v>53</v>
      </c>
      <c r="AR105" s="50">
        <v>41827</v>
      </c>
      <c r="AS105" s="50">
        <v>41827</v>
      </c>
      <c r="AT105" s="203" t="s">
        <v>29</v>
      </c>
      <c r="AU105" s="203" t="s">
        <v>151</v>
      </c>
      <c r="AV105" s="204" t="s">
        <v>158</v>
      </c>
      <c r="AW105" s="203">
        <v>39</v>
      </c>
      <c r="AX105" s="196">
        <v>39</v>
      </c>
      <c r="AY105" s="203"/>
      <c r="AZ105" s="203" t="s">
        <v>153</v>
      </c>
      <c r="BA105" s="202">
        <v>2</v>
      </c>
      <c r="BB105" s="202">
        <v>8</v>
      </c>
      <c r="BC105" s="201">
        <v>41835</v>
      </c>
    </row>
    <row r="106" spans="42:55" x14ac:dyDescent="0.35">
      <c r="AP106" s="203" t="s">
        <v>184</v>
      </c>
      <c r="AQ106" s="196">
        <v>54</v>
      </c>
      <c r="AR106" s="50">
        <v>41827</v>
      </c>
      <c r="AS106" s="50">
        <v>41827</v>
      </c>
      <c r="AT106" s="61" t="s">
        <v>150</v>
      </c>
      <c r="AU106" s="203" t="s">
        <v>151</v>
      </c>
      <c r="AV106" s="204" t="s">
        <v>152</v>
      </c>
      <c r="AW106" s="203">
        <v>398</v>
      </c>
      <c r="AX106" s="196">
        <v>398</v>
      </c>
      <c r="AY106" s="203"/>
      <c r="AZ106" s="197" t="s">
        <v>153</v>
      </c>
      <c r="BA106" s="202">
        <v>6</v>
      </c>
      <c r="BB106" s="202">
        <v>42</v>
      </c>
      <c r="BC106" s="201">
        <v>41835</v>
      </c>
    </row>
    <row r="107" spans="42:55" x14ac:dyDescent="0.35">
      <c r="AP107" s="203" t="s">
        <v>184</v>
      </c>
      <c r="AQ107" s="196">
        <v>54</v>
      </c>
      <c r="AR107" s="50">
        <v>41827</v>
      </c>
      <c r="AS107" s="50">
        <v>41827</v>
      </c>
      <c r="AT107" s="203" t="s">
        <v>20</v>
      </c>
      <c r="AU107" s="203" t="s">
        <v>151</v>
      </c>
      <c r="AV107" s="203" t="s">
        <v>154</v>
      </c>
      <c r="AW107" s="203">
        <v>154</v>
      </c>
      <c r="AX107" s="196">
        <v>154</v>
      </c>
      <c r="AY107" s="203"/>
      <c r="AZ107" s="203" t="s">
        <v>153</v>
      </c>
      <c r="BA107" s="202">
        <v>2</v>
      </c>
      <c r="BB107" s="202">
        <v>8</v>
      </c>
      <c r="BC107" s="201">
        <v>41829</v>
      </c>
    </row>
    <row r="108" spans="42:55" x14ac:dyDescent="0.35">
      <c r="AP108" s="203" t="s">
        <v>184</v>
      </c>
      <c r="AQ108" s="196">
        <v>54</v>
      </c>
      <c r="AR108" s="50">
        <v>41827</v>
      </c>
      <c r="AS108" s="50">
        <v>41827</v>
      </c>
      <c r="AT108" s="203" t="s">
        <v>155</v>
      </c>
      <c r="AU108" s="203" t="s">
        <v>151</v>
      </c>
      <c r="AV108" s="203" t="s">
        <v>156</v>
      </c>
      <c r="AW108" s="203">
        <v>11</v>
      </c>
      <c r="AX108" s="196">
        <v>11</v>
      </c>
      <c r="AY108" s="203" t="s">
        <v>157</v>
      </c>
      <c r="AZ108" s="197" t="s">
        <v>153</v>
      </c>
      <c r="BA108" s="205">
        <v>5</v>
      </c>
      <c r="BB108" s="205">
        <v>35</v>
      </c>
      <c r="BC108" s="201">
        <v>41836</v>
      </c>
    </row>
    <row r="109" spans="42:55" x14ac:dyDescent="0.35">
      <c r="AP109" s="203" t="s">
        <v>184</v>
      </c>
      <c r="AQ109" s="196">
        <v>54</v>
      </c>
      <c r="AR109" s="50">
        <v>41827</v>
      </c>
      <c r="AS109" s="50">
        <v>41827</v>
      </c>
      <c r="AT109" s="203" t="s">
        <v>29</v>
      </c>
      <c r="AU109" s="203" t="s">
        <v>151</v>
      </c>
      <c r="AV109" s="204" t="s">
        <v>158</v>
      </c>
      <c r="AW109" s="203">
        <v>62</v>
      </c>
      <c r="AX109" s="196">
        <v>62</v>
      </c>
      <c r="AY109" s="203"/>
      <c r="AZ109" s="203" t="s">
        <v>153</v>
      </c>
      <c r="BA109" s="202">
        <v>2</v>
      </c>
      <c r="BB109" s="202">
        <v>8</v>
      </c>
      <c r="BC109" s="201">
        <v>41835</v>
      </c>
    </row>
    <row r="110" spans="42:55" x14ac:dyDescent="0.35">
      <c r="AP110" s="203" t="s">
        <v>183</v>
      </c>
      <c r="AQ110" s="196">
        <v>55</v>
      </c>
      <c r="AR110" s="50">
        <v>41827</v>
      </c>
      <c r="AS110" s="50">
        <v>41827</v>
      </c>
      <c r="AT110" s="61" t="s">
        <v>150</v>
      </c>
      <c r="AU110" s="203" t="s">
        <v>151</v>
      </c>
      <c r="AV110" s="204" t="s">
        <v>152</v>
      </c>
      <c r="AW110" s="203">
        <v>268</v>
      </c>
      <c r="AX110" s="196">
        <v>268</v>
      </c>
      <c r="AY110" s="203"/>
      <c r="AZ110" s="197" t="s">
        <v>153</v>
      </c>
      <c r="BA110" s="202">
        <v>6</v>
      </c>
      <c r="BB110" s="202">
        <v>42</v>
      </c>
      <c r="BC110" s="201">
        <v>41835</v>
      </c>
    </row>
    <row r="111" spans="42:55" x14ac:dyDescent="0.35">
      <c r="AP111" s="203" t="s">
        <v>183</v>
      </c>
      <c r="AQ111" s="196">
        <v>55</v>
      </c>
      <c r="AR111" s="50">
        <v>41827</v>
      </c>
      <c r="AS111" s="50">
        <v>41827</v>
      </c>
      <c r="AT111" s="203" t="s">
        <v>20</v>
      </c>
      <c r="AU111" s="203" t="s">
        <v>151</v>
      </c>
      <c r="AV111" s="203" t="s">
        <v>154</v>
      </c>
      <c r="AW111" s="203">
        <v>12</v>
      </c>
      <c r="AX111" s="196">
        <v>15</v>
      </c>
      <c r="AY111" s="203"/>
      <c r="AZ111" s="203" t="s">
        <v>153</v>
      </c>
      <c r="BA111" s="202">
        <v>2</v>
      </c>
      <c r="BB111" s="202">
        <v>8</v>
      </c>
      <c r="BC111" s="201">
        <v>41829</v>
      </c>
    </row>
    <row r="112" spans="42:55" x14ac:dyDescent="0.35">
      <c r="AP112" s="203" t="s">
        <v>183</v>
      </c>
      <c r="AQ112" s="196">
        <v>55</v>
      </c>
      <c r="AR112" s="50">
        <v>41827</v>
      </c>
      <c r="AS112" s="50">
        <v>41827</v>
      </c>
      <c r="AT112" s="203" t="s">
        <v>155</v>
      </c>
      <c r="AU112" s="203" t="s">
        <v>151</v>
      </c>
      <c r="AV112" s="203" t="s">
        <v>156</v>
      </c>
      <c r="AW112" s="203">
        <v>6</v>
      </c>
      <c r="AX112" s="196">
        <v>6</v>
      </c>
      <c r="AY112" s="203" t="s">
        <v>157</v>
      </c>
      <c r="AZ112" s="197" t="s">
        <v>153</v>
      </c>
      <c r="BA112" s="205">
        <v>5</v>
      </c>
      <c r="BB112" s="205">
        <v>35</v>
      </c>
      <c r="BC112" s="201">
        <v>41836</v>
      </c>
    </row>
    <row r="113" spans="42:55" x14ac:dyDescent="0.35">
      <c r="AP113" s="203" t="s">
        <v>183</v>
      </c>
      <c r="AQ113" s="196">
        <v>55</v>
      </c>
      <c r="AR113" s="50">
        <v>41827</v>
      </c>
      <c r="AS113" s="50">
        <v>41827</v>
      </c>
      <c r="AT113" s="203" t="s">
        <v>29</v>
      </c>
      <c r="AU113" s="203" t="s">
        <v>151</v>
      </c>
      <c r="AV113" s="204" t="s">
        <v>158</v>
      </c>
      <c r="AW113" s="203">
        <v>27</v>
      </c>
      <c r="AX113" s="196">
        <v>27</v>
      </c>
      <c r="AY113" s="203"/>
      <c r="AZ113" s="203" t="s">
        <v>153</v>
      </c>
      <c r="BA113" s="202">
        <v>2</v>
      </c>
      <c r="BB113" s="202">
        <v>8</v>
      </c>
      <c r="BC113" s="201">
        <v>41835</v>
      </c>
    </row>
    <row r="114" spans="42:55" x14ac:dyDescent="0.35">
      <c r="AP114" s="1" t="s">
        <v>187</v>
      </c>
      <c r="AQ114" s="49">
        <v>52</v>
      </c>
      <c r="AR114" s="50">
        <v>41869</v>
      </c>
      <c r="AS114" s="50">
        <v>41869</v>
      </c>
      <c r="AT114" s="61" t="s">
        <v>150</v>
      </c>
      <c r="AU114" s="1" t="s">
        <v>151</v>
      </c>
      <c r="AV114" s="54" t="s">
        <v>152</v>
      </c>
      <c r="AW114" s="55">
        <v>477</v>
      </c>
      <c r="AX114" s="196">
        <v>477</v>
      </c>
      <c r="AY114" s="1"/>
      <c r="AZ114" s="197" t="s">
        <v>153</v>
      </c>
      <c r="BA114" s="51">
        <v>6</v>
      </c>
      <c r="BB114" s="51">
        <v>42</v>
      </c>
      <c r="BC114" s="198">
        <v>41872</v>
      </c>
    </row>
    <row r="115" spans="42:55" x14ac:dyDescent="0.35">
      <c r="AP115" s="1" t="s">
        <v>187</v>
      </c>
      <c r="AQ115" s="49">
        <v>52</v>
      </c>
      <c r="AR115" s="50">
        <v>41869</v>
      </c>
      <c r="AS115" s="50">
        <v>41869</v>
      </c>
      <c r="AT115" s="1" t="s">
        <v>20</v>
      </c>
      <c r="AU115" s="1" t="s">
        <v>151</v>
      </c>
      <c r="AV115" s="1" t="s">
        <v>154</v>
      </c>
      <c r="AW115" s="55">
        <v>319</v>
      </c>
      <c r="AX115" s="196">
        <v>319</v>
      </c>
      <c r="AY115" s="55"/>
      <c r="AZ115" s="1" t="s">
        <v>153</v>
      </c>
      <c r="BA115" s="51">
        <v>2</v>
      </c>
      <c r="BB115" s="51">
        <v>8</v>
      </c>
      <c r="BC115" s="198">
        <v>41871</v>
      </c>
    </row>
    <row r="116" spans="42:55" x14ac:dyDescent="0.35">
      <c r="AP116" s="1" t="s">
        <v>187</v>
      </c>
      <c r="AQ116" s="49">
        <v>52</v>
      </c>
      <c r="AR116" s="50">
        <v>41869</v>
      </c>
      <c r="AS116" s="50">
        <v>41869</v>
      </c>
      <c r="AT116" s="1" t="s">
        <v>155</v>
      </c>
      <c r="AU116" s="1" t="s">
        <v>151</v>
      </c>
      <c r="AV116" s="1" t="s">
        <v>156</v>
      </c>
      <c r="AW116" s="55">
        <v>17</v>
      </c>
      <c r="AX116" s="196">
        <v>17</v>
      </c>
      <c r="AY116" s="55" t="s">
        <v>157</v>
      </c>
      <c r="AZ116" s="197" t="s">
        <v>153</v>
      </c>
      <c r="BA116" s="199">
        <v>5</v>
      </c>
      <c r="BB116" s="199">
        <v>35</v>
      </c>
      <c r="BC116" s="198">
        <v>41873</v>
      </c>
    </row>
    <row r="117" spans="42:55" x14ac:dyDescent="0.35">
      <c r="AP117" s="1" t="s">
        <v>187</v>
      </c>
      <c r="AQ117" s="49">
        <v>52</v>
      </c>
      <c r="AR117" s="50">
        <v>41869</v>
      </c>
      <c r="AS117" s="50">
        <v>41869</v>
      </c>
      <c r="AT117" s="1" t="s">
        <v>29</v>
      </c>
      <c r="AU117" s="1" t="s">
        <v>151</v>
      </c>
      <c r="AV117" s="54" t="s">
        <v>158</v>
      </c>
      <c r="AW117" s="55">
        <v>11</v>
      </c>
      <c r="AX117" s="196">
        <v>11</v>
      </c>
      <c r="AY117" s="1"/>
      <c r="AZ117" s="1" t="s">
        <v>153</v>
      </c>
      <c r="BA117" s="51">
        <v>2</v>
      </c>
      <c r="BB117" s="51">
        <v>8</v>
      </c>
      <c r="BC117" s="198">
        <v>41872</v>
      </c>
    </row>
    <row r="118" spans="42:55" x14ac:dyDescent="0.35">
      <c r="AP118" s="1" t="s">
        <v>188</v>
      </c>
      <c r="AQ118" s="200">
        <v>53</v>
      </c>
      <c r="AR118" s="50">
        <v>41869</v>
      </c>
      <c r="AS118" s="50">
        <v>41869</v>
      </c>
      <c r="AT118" s="61" t="s">
        <v>150</v>
      </c>
      <c r="AU118" s="1" t="s">
        <v>151</v>
      </c>
      <c r="AV118" s="54" t="s">
        <v>152</v>
      </c>
      <c r="AW118" s="55">
        <v>247</v>
      </c>
      <c r="AX118" s="196">
        <v>247</v>
      </c>
      <c r="AY118" s="1"/>
      <c r="AZ118" s="197" t="s">
        <v>153</v>
      </c>
      <c r="BA118" s="51">
        <v>6</v>
      </c>
      <c r="BB118" s="51">
        <v>42</v>
      </c>
      <c r="BC118" s="198">
        <v>41872</v>
      </c>
    </row>
    <row r="119" spans="42:55" x14ac:dyDescent="0.35">
      <c r="AP119" s="1" t="s">
        <v>188</v>
      </c>
      <c r="AQ119" s="200">
        <v>53</v>
      </c>
      <c r="AR119" s="50">
        <v>41869</v>
      </c>
      <c r="AS119" s="50">
        <v>41869</v>
      </c>
      <c r="AT119" s="1" t="s">
        <v>20</v>
      </c>
      <c r="AU119" s="1" t="s">
        <v>151</v>
      </c>
      <c r="AV119" s="1" t="s">
        <v>154</v>
      </c>
      <c r="AW119" s="55">
        <v>88</v>
      </c>
      <c r="AX119" s="196">
        <v>88</v>
      </c>
      <c r="AY119" s="55"/>
      <c r="AZ119" s="1" t="s">
        <v>153</v>
      </c>
      <c r="BA119" s="51">
        <v>2</v>
      </c>
      <c r="BB119" s="51">
        <v>8</v>
      </c>
      <c r="BC119" s="198">
        <v>41871</v>
      </c>
    </row>
    <row r="120" spans="42:55" x14ac:dyDescent="0.35">
      <c r="AP120" s="1" t="s">
        <v>188</v>
      </c>
      <c r="AQ120" s="200">
        <v>53</v>
      </c>
      <c r="AR120" s="50">
        <v>41869</v>
      </c>
      <c r="AS120" s="50">
        <v>41869</v>
      </c>
      <c r="AT120" s="1" t="s">
        <v>155</v>
      </c>
      <c r="AU120" s="1" t="s">
        <v>151</v>
      </c>
      <c r="AV120" s="1" t="s">
        <v>156</v>
      </c>
      <c r="AW120" s="55">
        <v>9</v>
      </c>
      <c r="AX120" s="196">
        <v>9</v>
      </c>
      <c r="AY120" s="55" t="s">
        <v>157</v>
      </c>
      <c r="AZ120" s="197" t="s">
        <v>153</v>
      </c>
      <c r="BA120" s="199">
        <v>5</v>
      </c>
      <c r="BB120" s="199">
        <v>35</v>
      </c>
      <c r="BC120" s="198">
        <v>41873</v>
      </c>
    </row>
    <row r="121" spans="42:55" x14ac:dyDescent="0.35">
      <c r="AP121" s="1" t="s">
        <v>188</v>
      </c>
      <c r="AQ121" s="200">
        <v>53</v>
      </c>
      <c r="AR121" s="50">
        <v>41869</v>
      </c>
      <c r="AS121" s="50">
        <v>41869</v>
      </c>
      <c r="AT121" s="1" t="s">
        <v>29</v>
      </c>
      <c r="AU121" s="1" t="s">
        <v>151</v>
      </c>
      <c r="AV121" s="54" t="s">
        <v>158</v>
      </c>
      <c r="AW121" s="55">
        <v>8</v>
      </c>
      <c r="AX121" s="196">
        <v>8</v>
      </c>
      <c r="AY121" s="55" t="s">
        <v>157</v>
      </c>
      <c r="AZ121" s="1" t="s">
        <v>153</v>
      </c>
      <c r="BA121" s="51">
        <v>2</v>
      </c>
      <c r="BB121" s="51">
        <v>8</v>
      </c>
      <c r="BC121" s="198">
        <v>41872</v>
      </c>
    </row>
    <row r="122" spans="42:55" x14ac:dyDescent="0.35">
      <c r="AP122" s="1" t="s">
        <v>189</v>
      </c>
      <c r="AQ122" s="49">
        <v>54</v>
      </c>
      <c r="AR122" s="50">
        <v>41869</v>
      </c>
      <c r="AS122" s="50">
        <v>41869</v>
      </c>
      <c r="AT122" s="61" t="s">
        <v>150</v>
      </c>
      <c r="AU122" s="1" t="s">
        <v>151</v>
      </c>
      <c r="AV122" s="54" t="s">
        <v>152</v>
      </c>
      <c r="AW122" s="55">
        <v>252</v>
      </c>
      <c r="AX122" s="196">
        <v>252</v>
      </c>
      <c r="AY122" s="1"/>
      <c r="AZ122" s="197" t="s">
        <v>153</v>
      </c>
      <c r="BA122" s="51">
        <v>6</v>
      </c>
      <c r="BB122" s="51">
        <v>42</v>
      </c>
      <c r="BC122" s="198">
        <v>41872</v>
      </c>
    </row>
    <row r="123" spans="42:55" x14ac:dyDescent="0.35">
      <c r="AP123" s="1" t="s">
        <v>189</v>
      </c>
      <c r="AQ123" s="49">
        <v>54</v>
      </c>
      <c r="AR123" s="50">
        <v>41869</v>
      </c>
      <c r="AS123" s="50">
        <v>41869</v>
      </c>
      <c r="AT123" s="1" t="s">
        <v>20</v>
      </c>
      <c r="AU123" s="1" t="s">
        <v>151</v>
      </c>
      <c r="AV123" s="1" t="s">
        <v>154</v>
      </c>
      <c r="AW123" s="55">
        <v>47</v>
      </c>
      <c r="AX123" s="196">
        <v>47</v>
      </c>
      <c r="AY123" s="55"/>
      <c r="AZ123" s="1" t="s">
        <v>153</v>
      </c>
      <c r="BA123" s="51">
        <v>2</v>
      </c>
      <c r="BB123" s="51">
        <v>8</v>
      </c>
      <c r="BC123" s="198">
        <v>41871</v>
      </c>
    </row>
    <row r="124" spans="42:55" x14ac:dyDescent="0.35">
      <c r="AP124" s="1" t="s">
        <v>189</v>
      </c>
      <c r="AQ124" s="49">
        <v>54</v>
      </c>
      <c r="AR124" s="50">
        <v>41869</v>
      </c>
      <c r="AS124" s="50">
        <v>41869</v>
      </c>
      <c r="AT124" s="1" t="s">
        <v>155</v>
      </c>
      <c r="AU124" s="1" t="s">
        <v>151</v>
      </c>
      <c r="AV124" s="1" t="s">
        <v>156</v>
      </c>
      <c r="AW124" s="55">
        <v>17</v>
      </c>
      <c r="AX124" s="196">
        <v>17</v>
      </c>
      <c r="AY124" s="55" t="s">
        <v>157</v>
      </c>
      <c r="AZ124" s="197" t="s">
        <v>153</v>
      </c>
      <c r="BA124" s="199">
        <v>5</v>
      </c>
      <c r="BB124" s="199">
        <v>35</v>
      </c>
      <c r="BC124" s="198">
        <v>41873</v>
      </c>
    </row>
    <row r="125" spans="42:55" x14ac:dyDescent="0.35">
      <c r="AP125" s="1" t="s">
        <v>189</v>
      </c>
      <c r="AQ125" s="49">
        <v>54</v>
      </c>
      <c r="AR125" s="50">
        <v>41869</v>
      </c>
      <c r="AS125" s="50">
        <v>41869</v>
      </c>
      <c r="AT125" s="1" t="s">
        <v>29</v>
      </c>
      <c r="AU125" s="1" t="s">
        <v>151</v>
      </c>
      <c r="AV125" s="54" t="s">
        <v>158</v>
      </c>
      <c r="AW125" s="55">
        <v>103</v>
      </c>
      <c r="AX125" s="196">
        <v>103</v>
      </c>
      <c r="AY125" s="1"/>
      <c r="AZ125" s="1" t="s">
        <v>153</v>
      </c>
      <c r="BA125" s="51">
        <v>2</v>
      </c>
      <c r="BB125" s="51">
        <v>8</v>
      </c>
      <c r="BC125" s="198">
        <v>41872</v>
      </c>
    </row>
    <row r="126" spans="42:55" x14ac:dyDescent="0.35">
      <c r="AP126" s="1" t="s">
        <v>190</v>
      </c>
      <c r="AQ126" s="49">
        <v>55</v>
      </c>
      <c r="AR126" s="50">
        <v>41869</v>
      </c>
      <c r="AS126" s="50">
        <v>41869</v>
      </c>
      <c r="AT126" s="61" t="s">
        <v>150</v>
      </c>
      <c r="AU126" s="1" t="s">
        <v>151</v>
      </c>
      <c r="AV126" s="54" t="s">
        <v>152</v>
      </c>
      <c r="AW126" s="55">
        <v>270</v>
      </c>
      <c r="AX126" s="196">
        <v>270</v>
      </c>
      <c r="AY126" s="1"/>
      <c r="AZ126" s="197" t="s">
        <v>153</v>
      </c>
      <c r="BA126" s="51">
        <v>6</v>
      </c>
      <c r="BB126" s="51">
        <v>42</v>
      </c>
      <c r="BC126" s="198">
        <v>41872</v>
      </c>
    </row>
    <row r="127" spans="42:55" x14ac:dyDescent="0.35">
      <c r="AP127" s="1" t="s">
        <v>190</v>
      </c>
      <c r="AQ127" s="49">
        <v>55</v>
      </c>
      <c r="AR127" s="50">
        <v>41869</v>
      </c>
      <c r="AS127" s="50">
        <v>41869</v>
      </c>
      <c r="AT127" s="1" t="s">
        <v>20</v>
      </c>
      <c r="AU127" s="1" t="s">
        <v>151</v>
      </c>
      <c r="AV127" s="1" t="s">
        <v>154</v>
      </c>
      <c r="AW127" s="55">
        <v>3</v>
      </c>
      <c r="AX127" s="196">
        <v>3</v>
      </c>
      <c r="AY127" s="55" t="s">
        <v>157</v>
      </c>
      <c r="AZ127" s="1" t="s">
        <v>153</v>
      </c>
      <c r="BA127" s="51">
        <v>2</v>
      </c>
      <c r="BB127" s="51">
        <v>8</v>
      </c>
      <c r="BC127" s="198">
        <v>41871</v>
      </c>
    </row>
    <row r="128" spans="42:55" x14ac:dyDescent="0.35">
      <c r="AP128" s="1" t="s">
        <v>190</v>
      </c>
      <c r="AQ128" s="49">
        <v>55</v>
      </c>
      <c r="AR128" s="50">
        <v>41869</v>
      </c>
      <c r="AS128" s="50">
        <v>41869</v>
      </c>
      <c r="AT128" s="1" t="s">
        <v>155</v>
      </c>
      <c r="AU128" s="1" t="s">
        <v>151</v>
      </c>
      <c r="AV128" s="1" t="s">
        <v>156</v>
      </c>
      <c r="AW128" s="55">
        <v>15</v>
      </c>
      <c r="AX128" s="196">
        <v>15</v>
      </c>
      <c r="AY128" s="55" t="s">
        <v>157</v>
      </c>
      <c r="AZ128" s="197" t="s">
        <v>153</v>
      </c>
      <c r="BA128" s="199">
        <v>5</v>
      </c>
      <c r="BB128" s="199">
        <v>35</v>
      </c>
      <c r="BC128" s="198">
        <v>41873</v>
      </c>
    </row>
    <row r="129" spans="42:55" x14ac:dyDescent="0.35">
      <c r="AP129" s="1" t="s">
        <v>190</v>
      </c>
      <c r="AQ129" s="49">
        <v>55</v>
      </c>
      <c r="AR129" s="50">
        <v>41869</v>
      </c>
      <c r="AS129" s="50">
        <v>41869</v>
      </c>
      <c r="AT129" s="1" t="s">
        <v>29</v>
      </c>
      <c r="AU129" s="1" t="s">
        <v>151</v>
      </c>
      <c r="AV129" s="54" t="s">
        <v>158</v>
      </c>
      <c r="AW129" s="55">
        <v>27</v>
      </c>
      <c r="AX129" s="196">
        <v>27</v>
      </c>
      <c r="AY129" s="1"/>
      <c r="AZ129" s="1" t="s">
        <v>153</v>
      </c>
      <c r="BA129" s="51">
        <v>2</v>
      </c>
      <c r="BB129" s="51">
        <v>8</v>
      </c>
      <c r="BC129" s="198">
        <v>41872</v>
      </c>
    </row>
    <row r="130" spans="42:55" x14ac:dyDescent="0.35">
      <c r="AP130" s="1" t="s">
        <v>191</v>
      </c>
      <c r="AQ130" s="49">
        <v>52</v>
      </c>
      <c r="AR130" s="50">
        <v>41897</v>
      </c>
      <c r="AS130" s="50">
        <v>41897</v>
      </c>
      <c r="AT130" s="61" t="s">
        <v>150</v>
      </c>
      <c r="AU130" s="1" t="s">
        <v>151</v>
      </c>
      <c r="AV130" s="54" t="s">
        <v>152</v>
      </c>
      <c r="AW130" s="55">
        <v>407</v>
      </c>
      <c r="AX130" s="196">
        <v>407</v>
      </c>
      <c r="AY130" s="1"/>
      <c r="AZ130" s="197" t="s">
        <v>153</v>
      </c>
      <c r="BA130" s="51">
        <v>6</v>
      </c>
      <c r="BB130" s="51">
        <v>42</v>
      </c>
      <c r="BC130" s="198">
        <v>41912</v>
      </c>
    </row>
    <row r="131" spans="42:55" x14ac:dyDescent="0.35">
      <c r="AP131" s="1" t="s">
        <v>191</v>
      </c>
      <c r="AQ131" s="49">
        <v>52</v>
      </c>
      <c r="AR131" s="50">
        <v>41897</v>
      </c>
      <c r="AS131" s="50">
        <v>41897</v>
      </c>
      <c r="AT131" s="1" t="s">
        <v>20</v>
      </c>
      <c r="AU131" s="1" t="s">
        <v>151</v>
      </c>
      <c r="AV131" s="1" t="s">
        <v>154</v>
      </c>
      <c r="AW131" s="55">
        <v>224</v>
      </c>
      <c r="AX131" s="196">
        <v>224</v>
      </c>
      <c r="AY131" s="55"/>
      <c r="AZ131" s="1" t="s">
        <v>153</v>
      </c>
      <c r="BA131" s="51">
        <v>2</v>
      </c>
      <c r="BB131" s="51">
        <v>8</v>
      </c>
      <c r="BC131" s="198">
        <v>41904</v>
      </c>
    </row>
    <row r="132" spans="42:55" x14ac:dyDescent="0.35">
      <c r="AP132" s="1" t="s">
        <v>191</v>
      </c>
      <c r="AQ132" s="49">
        <v>52</v>
      </c>
      <c r="AR132" s="50">
        <v>41897</v>
      </c>
      <c r="AS132" s="50">
        <v>41897</v>
      </c>
      <c r="AT132" s="1" t="s">
        <v>155</v>
      </c>
      <c r="AU132" s="1" t="s">
        <v>151</v>
      </c>
      <c r="AV132" s="1" t="s">
        <v>156</v>
      </c>
      <c r="AW132" s="55">
        <v>8</v>
      </c>
      <c r="AX132" s="196">
        <v>8</v>
      </c>
      <c r="AY132" s="55" t="s">
        <v>157</v>
      </c>
      <c r="AZ132" s="197" t="s">
        <v>153</v>
      </c>
      <c r="BA132" s="199">
        <v>5</v>
      </c>
      <c r="BB132" s="199">
        <v>35</v>
      </c>
      <c r="BC132" s="198">
        <v>41900</v>
      </c>
    </row>
    <row r="133" spans="42:55" x14ac:dyDescent="0.35">
      <c r="AP133" s="1" t="s">
        <v>191</v>
      </c>
      <c r="AQ133" s="49">
        <v>52</v>
      </c>
      <c r="AR133" s="50">
        <v>41897</v>
      </c>
      <c r="AS133" s="50">
        <v>41897</v>
      </c>
      <c r="AT133" s="1" t="s">
        <v>29</v>
      </c>
      <c r="AU133" s="1" t="s">
        <v>151</v>
      </c>
      <c r="AV133" s="54" t="s">
        <v>158</v>
      </c>
      <c r="AW133" s="55">
        <v>2</v>
      </c>
      <c r="AX133" s="196"/>
      <c r="AY133" s="55" t="s">
        <v>163</v>
      </c>
      <c r="AZ133" s="1" t="s">
        <v>153</v>
      </c>
      <c r="BA133" s="51">
        <v>2</v>
      </c>
      <c r="BB133" s="51">
        <v>8</v>
      </c>
      <c r="BC133" s="198">
        <v>41912</v>
      </c>
    </row>
    <row r="134" spans="42:55" x14ac:dyDescent="0.35">
      <c r="AP134" s="1" t="s">
        <v>192</v>
      </c>
      <c r="AQ134" s="200">
        <v>53</v>
      </c>
      <c r="AR134" s="50">
        <v>41897</v>
      </c>
      <c r="AS134" s="50">
        <v>41897</v>
      </c>
      <c r="AT134" s="61" t="s">
        <v>150</v>
      </c>
      <c r="AU134" s="1" t="s">
        <v>151</v>
      </c>
      <c r="AV134" s="54" t="s">
        <v>152</v>
      </c>
      <c r="AW134" s="55">
        <v>230</v>
      </c>
      <c r="AX134" s="196">
        <v>230</v>
      </c>
      <c r="AY134" s="1"/>
      <c r="AZ134" s="197" t="s">
        <v>153</v>
      </c>
      <c r="BA134" s="51">
        <v>6</v>
      </c>
      <c r="BB134" s="51">
        <v>42</v>
      </c>
      <c r="BC134" s="198">
        <v>41912</v>
      </c>
    </row>
    <row r="135" spans="42:55" x14ac:dyDescent="0.35">
      <c r="AP135" s="1" t="s">
        <v>192</v>
      </c>
      <c r="AQ135" s="200">
        <v>53</v>
      </c>
      <c r="AR135" s="50">
        <v>41897</v>
      </c>
      <c r="AS135" s="50">
        <v>41897</v>
      </c>
      <c r="AT135" s="1" t="s">
        <v>20</v>
      </c>
      <c r="AU135" s="1" t="s">
        <v>151</v>
      </c>
      <c r="AV135" s="1" t="s">
        <v>154</v>
      </c>
      <c r="AW135" s="55">
        <v>61</v>
      </c>
      <c r="AX135" s="196">
        <v>61</v>
      </c>
      <c r="AY135" s="55"/>
      <c r="AZ135" s="1" t="s">
        <v>153</v>
      </c>
      <c r="BA135" s="51">
        <v>2</v>
      </c>
      <c r="BB135" s="51">
        <v>8</v>
      </c>
      <c r="BC135" s="198">
        <v>41904</v>
      </c>
    </row>
    <row r="136" spans="42:55" x14ac:dyDescent="0.35">
      <c r="AP136" s="1" t="s">
        <v>192</v>
      </c>
      <c r="AQ136" s="200">
        <v>53</v>
      </c>
      <c r="AR136" s="50">
        <v>41897</v>
      </c>
      <c r="AS136" s="50">
        <v>41897</v>
      </c>
      <c r="AT136" s="1" t="s">
        <v>155</v>
      </c>
      <c r="AU136" s="1" t="s">
        <v>151</v>
      </c>
      <c r="AV136" s="1" t="s">
        <v>156</v>
      </c>
      <c r="AW136" s="55">
        <v>5</v>
      </c>
      <c r="AX136" s="196"/>
      <c r="AY136" s="55" t="s">
        <v>163</v>
      </c>
      <c r="AZ136" s="197" t="s">
        <v>153</v>
      </c>
      <c r="BA136" s="199">
        <v>5</v>
      </c>
      <c r="BB136" s="199">
        <v>35</v>
      </c>
      <c r="BC136" s="198">
        <v>41900</v>
      </c>
    </row>
    <row r="137" spans="42:55" x14ac:dyDescent="0.35">
      <c r="AP137" s="1" t="s">
        <v>192</v>
      </c>
      <c r="AQ137" s="200">
        <v>53</v>
      </c>
      <c r="AR137" s="50">
        <v>41897</v>
      </c>
      <c r="AS137" s="50">
        <v>41897</v>
      </c>
      <c r="AT137" s="1" t="s">
        <v>29</v>
      </c>
      <c r="AU137" s="1" t="s">
        <v>151</v>
      </c>
      <c r="AV137" s="54" t="s">
        <v>158</v>
      </c>
      <c r="AW137" s="55">
        <v>16</v>
      </c>
      <c r="AX137" s="196">
        <v>16</v>
      </c>
      <c r="AY137" s="55"/>
      <c r="AZ137" s="1" t="s">
        <v>153</v>
      </c>
      <c r="BA137" s="51">
        <v>2</v>
      </c>
      <c r="BB137" s="51">
        <v>8</v>
      </c>
      <c r="BC137" s="198">
        <v>41912</v>
      </c>
    </row>
    <row r="138" spans="42:55" x14ac:dyDescent="0.35">
      <c r="AP138" s="1" t="s">
        <v>193</v>
      </c>
      <c r="AQ138" s="49">
        <v>54</v>
      </c>
      <c r="AR138" s="50">
        <v>41897</v>
      </c>
      <c r="AS138" s="50">
        <v>41897</v>
      </c>
      <c r="AT138" s="61" t="s">
        <v>150</v>
      </c>
      <c r="AU138" s="1" t="s">
        <v>151</v>
      </c>
      <c r="AV138" s="54" t="s">
        <v>152</v>
      </c>
      <c r="AW138" s="55">
        <v>340</v>
      </c>
      <c r="AX138" s="196">
        <v>340</v>
      </c>
      <c r="AY138" s="1"/>
      <c r="AZ138" s="197" t="s">
        <v>153</v>
      </c>
      <c r="BA138" s="51">
        <v>6</v>
      </c>
      <c r="BB138" s="51">
        <v>42</v>
      </c>
      <c r="BC138" s="198">
        <v>41912</v>
      </c>
    </row>
    <row r="139" spans="42:55" x14ac:dyDescent="0.35">
      <c r="AP139" s="1" t="s">
        <v>193</v>
      </c>
      <c r="AQ139" s="49">
        <v>54</v>
      </c>
      <c r="AR139" s="50">
        <v>41897</v>
      </c>
      <c r="AS139" s="50">
        <v>41897</v>
      </c>
      <c r="AT139" s="1" t="s">
        <v>20</v>
      </c>
      <c r="AU139" s="1" t="s">
        <v>151</v>
      </c>
      <c r="AV139" s="1" t="s">
        <v>154</v>
      </c>
      <c r="AW139" s="55">
        <v>95</v>
      </c>
      <c r="AX139" s="196">
        <v>95</v>
      </c>
      <c r="AY139" s="55"/>
      <c r="AZ139" s="1" t="s">
        <v>153</v>
      </c>
      <c r="BA139" s="51">
        <v>2</v>
      </c>
      <c r="BB139" s="51">
        <v>8</v>
      </c>
      <c r="BC139" s="198">
        <v>41904</v>
      </c>
    </row>
    <row r="140" spans="42:55" x14ac:dyDescent="0.35">
      <c r="AP140" s="1" t="s">
        <v>193</v>
      </c>
      <c r="AQ140" s="49">
        <v>54</v>
      </c>
      <c r="AR140" s="50">
        <v>41897</v>
      </c>
      <c r="AS140" s="50">
        <v>41897</v>
      </c>
      <c r="AT140" s="1" t="s">
        <v>155</v>
      </c>
      <c r="AU140" s="1" t="s">
        <v>151</v>
      </c>
      <c r="AV140" s="1" t="s">
        <v>156</v>
      </c>
      <c r="AW140" s="55">
        <v>14</v>
      </c>
      <c r="AX140" s="196">
        <v>14</v>
      </c>
      <c r="AY140" s="55" t="s">
        <v>157</v>
      </c>
      <c r="AZ140" s="197" t="s">
        <v>153</v>
      </c>
      <c r="BA140" s="199">
        <v>5</v>
      </c>
      <c r="BB140" s="199">
        <v>35</v>
      </c>
      <c r="BC140" s="198">
        <v>41900</v>
      </c>
    </row>
    <row r="141" spans="42:55" x14ac:dyDescent="0.35">
      <c r="AP141" s="1" t="s">
        <v>193</v>
      </c>
      <c r="AQ141" s="49">
        <v>54</v>
      </c>
      <c r="AR141" s="50">
        <v>41897</v>
      </c>
      <c r="AS141" s="50">
        <v>41897</v>
      </c>
      <c r="AT141" s="1" t="s">
        <v>29</v>
      </c>
      <c r="AU141" s="1" t="s">
        <v>151</v>
      </c>
      <c r="AV141" s="54" t="s">
        <v>158</v>
      </c>
      <c r="AW141" s="55">
        <v>69</v>
      </c>
      <c r="AX141" s="196">
        <v>69</v>
      </c>
      <c r="AY141" s="1"/>
      <c r="AZ141" s="1" t="s">
        <v>153</v>
      </c>
      <c r="BA141" s="51">
        <v>2</v>
      </c>
      <c r="BB141" s="51">
        <v>8</v>
      </c>
      <c r="BC141" s="198">
        <v>41912</v>
      </c>
    </row>
    <row r="142" spans="42:55" x14ac:dyDescent="0.35">
      <c r="AP142" s="1" t="s">
        <v>194</v>
      </c>
      <c r="AQ142" s="49">
        <v>55</v>
      </c>
      <c r="AR142" s="50">
        <v>41897</v>
      </c>
      <c r="AS142" s="50">
        <v>41897</v>
      </c>
      <c r="AT142" s="61" t="s">
        <v>150</v>
      </c>
      <c r="AU142" s="1" t="s">
        <v>151</v>
      </c>
      <c r="AV142" s="54" t="s">
        <v>152</v>
      </c>
      <c r="AW142" s="55">
        <v>317</v>
      </c>
      <c r="AX142" s="196">
        <v>317</v>
      </c>
      <c r="AY142" s="1"/>
      <c r="AZ142" s="197" t="s">
        <v>153</v>
      </c>
      <c r="BA142" s="51">
        <v>6</v>
      </c>
      <c r="BB142" s="51">
        <v>42</v>
      </c>
      <c r="BC142" s="198">
        <v>41912</v>
      </c>
    </row>
    <row r="143" spans="42:55" x14ac:dyDescent="0.35">
      <c r="AP143" s="1" t="s">
        <v>194</v>
      </c>
      <c r="AQ143" s="49">
        <v>55</v>
      </c>
      <c r="AR143" s="50">
        <v>41897</v>
      </c>
      <c r="AS143" s="50">
        <v>41897</v>
      </c>
      <c r="AT143" s="1" t="s">
        <v>20</v>
      </c>
      <c r="AU143" s="1" t="s">
        <v>151</v>
      </c>
      <c r="AV143" s="1" t="s">
        <v>154</v>
      </c>
      <c r="AW143" s="55">
        <v>6</v>
      </c>
      <c r="AX143" s="196">
        <v>6</v>
      </c>
      <c r="AY143" s="55" t="s">
        <v>157</v>
      </c>
      <c r="AZ143" s="1" t="s">
        <v>153</v>
      </c>
      <c r="BA143" s="51">
        <v>2</v>
      </c>
      <c r="BB143" s="51">
        <v>8</v>
      </c>
      <c r="BC143" s="198">
        <v>41904</v>
      </c>
    </row>
    <row r="144" spans="42:55" x14ac:dyDescent="0.35">
      <c r="AP144" s="1" t="s">
        <v>194</v>
      </c>
      <c r="AQ144" s="49">
        <v>55</v>
      </c>
      <c r="AR144" s="50">
        <v>41897</v>
      </c>
      <c r="AS144" s="50">
        <v>41897</v>
      </c>
      <c r="AT144" s="1" t="s">
        <v>155</v>
      </c>
      <c r="AU144" s="1" t="s">
        <v>151</v>
      </c>
      <c r="AV144" s="1" t="s">
        <v>156</v>
      </c>
      <c r="AW144" s="55">
        <v>5</v>
      </c>
      <c r="AX144" s="196">
        <v>5</v>
      </c>
      <c r="AY144" s="55" t="s">
        <v>157</v>
      </c>
      <c r="AZ144" s="197" t="s">
        <v>153</v>
      </c>
      <c r="BA144" s="199">
        <v>5</v>
      </c>
      <c r="BB144" s="199">
        <v>35</v>
      </c>
      <c r="BC144" s="198">
        <v>41900</v>
      </c>
    </row>
    <row r="145" spans="42:55" x14ac:dyDescent="0.35">
      <c r="AP145" s="1" t="s">
        <v>194</v>
      </c>
      <c r="AQ145" s="49">
        <v>55</v>
      </c>
      <c r="AR145" s="50">
        <v>41897</v>
      </c>
      <c r="AS145" s="50">
        <v>41897</v>
      </c>
      <c r="AT145" s="1" t="s">
        <v>29</v>
      </c>
      <c r="AU145" s="1" t="s">
        <v>151</v>
      </c>
      <c r="AV145" s="54" t="s">
        <v>158</v>
      </c>
      <c r="AW145" s="55">
        <v>2</v>
      </c>
      <c r="AX145" s="196"/>
      <c r="AY145" s="55" t="s">
        <v>163</v>
      </c>
      <c r="AZ145" s="1" t="s">
        <v>153</v>
      </c>
      <c r="BA145" s="51">
        <v>2</v>
      </c>
      <c r="BB145" s="51">
        <v>8</v>
      </c>
      <c r="BC145" s="198">
        <v>41912</v>
      </c>
    </row>
    <row r="146" spans="42:55" x14ac:dyDescent="0.35">
      <c r="AP146" s="1" t="s">
        <v>195</v>
      </c>
      <c r="AQ146" s="49">
        <v>52</v>
      </c>
      <c r="AR146" s="50">
        <v>41932</v>
      </c>
      <c r="AS146" s="50">
        <v>41932</v>
      </c>
      <c r="AT146" s="61" t="s">
        <v>150</v>
      </c>
      <c r="AU146" s="1" t="s">
        <v>151</v>
      </c>
      <c r="AV146" s="54" t="s">
        <v>152</v>
      </c>
      <c r="AW146" s="55">
        <v>494</v>
      </c>
      <c r="AX146" s="196">
        <v>494</v>
      </c>
      <c r="AY146" s="1"/>
      <c r="AZ146" s="197" t="s">
        <v>153</v>
      </c>
      <c r="BA146" s="51">
        <v>6</v>
      </c>
      <c r="BB146" s="51">
        <v>42</v>
      </c>
      <c r="BC146" s="198">
        <v>41941</v>
      </c>
    </row>
    <row r="147" spans="42:55" x14ac:dyDescent="0.35">
      <c r="AP147" s="1" t="s">
        <v>195</v>
      </c>
      <c r="AQ147" s="49">
        <v>52</v>
      </c>
      <c r="AR147" s="50">
        <v>41932</v>
      </c>
      <c r="AS147" s="50">
        <v>41932</v>
      </c>
      <c r="AT147" s="1" t="s">
        <v>20</v>
      </c>
      <c r="AU147" s="1" t="s">
        <v>151</v>
      </c>
      <c r="AV147" s="1" t="s">
        <v>154</v>
      </c>
      <c r="AW147" s="55">
        <v>259</v>
      </c>
      <c r="AX147" s="196">
        <v>259</v>
      </c>
      <c r="AY147" s="55"/>
      <c r="AZ147" s="1" t="s">
        <v>153</v>
      </c>
      <c r="BA147" s="51">
        <v>2</v>
      </c>
      <c r="BB147" s="51">
        <v>8</v>
      </c>
      <c r="BC147" s="198">
        <v>41934</v>
      </c>
    </row>
    <row r="148" spans="42:55" x14ac:dyDescent="0.35">
      <c r="AP148" s="1" t="s">
        <v>195</v>
      </c>
      <c r="AQ148" s="49">
        <v>52</v>
      </c>
      <c r="AR148" s="50">
        <v>41932</v>
      </c>
      <c r="AS148" s="50">
        <v>41932</v>
      </c>
      <c r="AT148" s="1" t="s">
        <v>155</v>
      </c>
      <c r="AU148" s="1" t="s">
        <v>151</v>
      </c>
      <c r="AV148" s="1" t="s">
        <v>156</v>
      </c>
      <c r="AW148" s="55">
        <v>5</v>
      </c>
      <c r="AX148" s="196"/>
      <c r="AY148" s="55" t="s">
        <v>163</v>
      </c>
      <c r="AZ148" s="197" t="s">
        <v>153</v>
      </c>
      <c r="BA148" s="199">
        <v>5</v>
      </c>
      <c r="BB148" s="199">
        <v>35</v>
      </c>
      <c r="BC148" s="198">
        <v>41936</v>
      </c>
    </row>
    <row r="149" spans="42:55" x14ac:dyDescent="0.35">
      <c r="AP149" s="1" t="s">
        <v>195</v>
      </c>
      <c r="AQ149" s="49">
        <v>52</v>
      </c>
      <c r="AR149" s="50">
        <v>41932</v>
      </c>
      <c r="AS149" s="50">
        <v>41932</v>
      </c>
      <c r="AT149" s="1" t="s">
        <v>29</v>
      </c>
      <c r="AU149" s="1" t="s">
        <v>151</v>
      </c>
      <c r="AV149" s="54" t="s">
        <v>158</v>
      </c>
      <c r="AW149" s="55">
        <v>23</v>
      </c>
      <c r="AX149" s="196">
        <v>23</v>
      </c>
      <c r="AY149" s="1"/>
      <c r="AZ149" s="1" t="s">
        <v>153</v>
      </c>
      <c r="BA149" s="51">
        <v>2</v>
      </c>
      <c r="BB149" s="51">
        <v>8</v>
      </c>
      <c r="BC149" s="198">
        <v>41941</v>
      </c>
    </row>
    <row r="150" spans="42:55" x14ac:dyDescent="0.35">
      <c r="AP150" s="1" t="s">
        <v>196</v>
      </c>
      <c r="AQ150" s="200">
        <v>53</v>
      </c>
      <c r="AR150" s="50">
        <v>41932</v>
      </c>
      <c r="AS150" s="50">
        <v>41932</v>
      </c>
      <c r="AT150" s="61" t="s">
        <v>150</v>
      </c>
      <c r="AU150" s="1" t="s">
        <v>151</v>
      </c>
      <c r="AV150" s="54" t="s">
        <v>152</v>
      </c>
      <c r="AW150" s="55">
        <v>331</v>
      </c>
      <c r="AX150" s="196">
        <v>331</v>
      </c>
      <c r="AY150" s="1"/>
      <c r="AZ150" s="197" t="s">
        <v>153</v>
      </c>
      <c r="BA150" s="51">
        <v>6</v>
      </c>
      <c r="BB150" s="51">
        <v>42</v>
      </c>
      <c r="BC150" s="198">
        <v>41941</v>
      </c>
    </row>
    <row r="151" spans="42:55" x14ac:dyDescent="0.35">
      <c r="AP151" s="1" t="s">
        <v>196</v>
      </c>
      <c r="AQ151" s="200">
        <v>53</v>
      </c>
      <c r="AR151" s="50">
        <v>41932</v>
      </c>
      <c r="AS151" s="50">
        <v>41932</v>
      </c>
      <c r="AT151" s="1" t="s">
        <v>20</v>
      </c>
      <c r="AU151" s="1" t="s">
        <v>151</v>
      </c>
      <c r="AV151" s="1" t="s">
        <v>154</v>
      </c>
      <c r="AW151" s="55">
        <v>53</v>
      </c>
      <c r="AX151" s="196">
        <v>53</v>
      </c>
      <c r="AY151" s="55"/>
      <c r="AZ151" s="1" t="s">
        <v>153</v>
      </c>
      <c r="BA151" s="51">
        <v>2</v>
      </c>
      <c r="BB151" s="51">
        <v>8</v>
      </c>
      <c r="BC151" s="198">
        <v>41934</v>
      </c>
    </row>
    <row r="152" spans="42:55" x14ac:dyDescent="0.35">
      <c r="AP152" s="1" t="s">
        <v>196</v>
      </c>
      <c r="AQ152" s="200">
        <v>53</v>
      </c>
      <c r="AR152" s="50">
        <v>41932</v>
      </c>
      <c r="AS152" s="50">
        <v>41932</v>
      </c>
      <c r="AT152" s="1" t="s">
        <v>155</v>
      </c>
      <c r="AU152" s="1" t="s">
        <v>151</v>
      </c>
      <c r="AV152" s="1" t="s">
        <v>156</v>
      </c>
      <c r="AW152" s="55">
        <v>5</v>
      </c>
      <c r="AX152" s="196"/>
      <c r="AY152" s="55" t="s">
        <v>163</v>
      </c>
      <c r="AZ152" s="197" t="s">
        <v>153</v>
      </c>
      <c r="BA152" s="199">
        <v>5</v>
      </c>
      <c r="BB152" s="199">
        <v>35</v>
      </c>
      <c r="BC152" s="198">
        <v>41936</v>
      </c>
    </row>
    <row r="153" spans="42:55" x14ac:dyDescent="0.35">
      <c r="AP153" s="1" t="s">
        <v>196</v>
      </c>
      <c r="AQ153" s="200">
        <v>53</v>
      </c>
      <c r="AR153" s="50">
        <v>41932</v>
      </c>
      <c r="AS153" s="50">
        <v>41932</v>
      </c>
      <c r="AT153" s="1" t="s">
        <v>29</v>
      </c>
      <c r="AU153" s="1" t="s">
        <v>151</v>
      </c>
      <c r="AV153" s="54" t="s">
        <v>158</v>
      </c>
      <c r="AW153" s="55">
        <v>7</v>
      </c>
      <c r="AX153" s="196">
        <v>7</v>
      </c>
      <c r="AY153" s="55" t="s">
        <v>157</v>
      </c>
      <c r="AZ153" s="1" t="s">
        <v>153</v>
      </c>
      <c r="BA153" s="51">
        <v>2</v>
      </c>
      <c r="BB153" s="51">
        <v>8</v>
      </c>
      <c r="BC153" s="198">
        <v>41941</v>
      </c>
    </row>
    <row r="154" spans="42:55" x14ac:dyDescent="0.35">
      <c r="AP154" s="1" t="s">
        <v>197</v>
      </c>
      <c r="AQ154" s="49">
        <v>54</v>
      </c>
      <c r="AR154" s="50">
        <v>41932</v>
      </c>
      <c r="AS154" s="50">
        <v>41932</v>
      </c>
      <c r="AT154" s="61" t="s">
        <v>150</v>
      </c>
      <c r="AU154" s="1" t="s">
        <v>151</v>
      </c>
      <c r="AV154" s="54" t="s">
        <v>152</v>
      </c>
      <c r="AW154" s="55">
        <v>309</v>
      </c>
      <c r="AX154" s="196">
        <v>309</v>
      </c>
      <c r="AY154" s="1"/>
      <c r="AZ154" s="197" t="s">
        <v>153</v>
      </c>
      <c r="BA154" s="51">
        <v>6</v>
      </c>
      <c r="BB154" s="51">
        <v>42</v>
      </c>
      <c r="BC154" s="198">
        <v>41941</v>
      </c>
    </row>
    <row r="155" spans="42:55" x14ac:dyDescent="0.35">
      <c r="AP155" s="1" t="s">
        <v>197</v>
      </c>
      <c r="AQ155" s="49">
        <v>54</v>
      </c>
      <c r="AR155" s="50">
        <v>41932</v>
      </c>
      <c r="AS155" s="50">
        <v>41932</v>
      </c>
      <c r="AT155" s="1" t="s">
        <v>20</v>
      </c>
      <c r="AU155" s="1" t="s">
        <v>151</v>
      </c>
      <c r="AV155" s="1" t="s">
        <v>154</v>
      </c>
      <c r="AW155" s="55">
        <v>78</v>
      </c>
      <c r="AX155" s="196">
        <v>78</v>
      </c>
      <c r="AY155" s="55"/>
      <c r="AZ155" s="1" t="s">
        <v>153</v>
      </c>
      <c r="BA155" s="51">
        <v>2</v>
      </c>
      <c r="BB155" s="51">
        <v>8</v>
      </c>
      <c r="BC155" s="198">
        <v>41934</v>
      </c>
    </row>
    <row r="156" spans="42:55" x14ac:dyDescent="0.35">
      <c r="AP156" s="1" t="s">
        <v>197</v>
      </c>
      <c r="AQ156" s="49">
        <v>54</v>
      </c>
      <c r="AR156" s="50">
        <v>41932</v>
      </c>
      <c r="AS156" s="50">
        <v>41932</v>
      </c>
      <c r="AT156" s="1" t="s">
        <v>155</v>
      </c>
      <c r="AU156" s="1" t="s">
        <v>151</v>
      </c>
      <c r="AV156" s="1" t="s">
        <v>156</v>
      </c>
      <c r="AW156" s="55">
        <v>9</v>
      </c>
      <c r="AX156" s="196">
        <v>9</v>
      </c>
      <c r="AY156" s="55" t="s">
        <v>157</v>
      </c>
      <c r="AZ156" s="197" t="s">
        <v>153</v>
      </c>
      <c r="BA156" s="199">
        <v>5</v>
      </c>
      <c r="BB156" s="199">
        <v>35</v>
      </c>
      <c r="BC156" s="198">
        <v>41936</v>
      </c>
    </row>
    <row r="157" spans="42:55" x14ac:dyDescent="0.35">
      <c r="AP157" s="1" t="s">
        <v>197</v>
      </c>
      <c r="AQ157" s="49">
        <v>54</v>
      </c>
      <c r="AR157" s="50">
        <v>41932</v>
      </c>
      <c r="AS157" s="50">
        <v>41932</v>
      </c>
      <c r="AT157" s="1" t="s">
        <v>29</v>
      </c>
      <c r="AU157" s="1" t="s">
        <v>151</v>
      </c>
      <c r="AV157" s="54" t="s">
        <v>158</v>
      </c>
      <c r="AW157" s="55">
        <v>69</v>
      </c>
      <c r="AX157" s="196">
        <v>69</v>
      </c>
      <c r="AY157" s="1"/>
      <c r="AZ157" s="1" t="s">
        <v>153</v>
      </c>
      <c r="BA157" s="51">
        <v>2</v>
      </c>
      <c r="BB157" s="51">
        <v>8</v>
      </c>
      <c r="BC157" s="198">
        <v>41941</v>
      </c>
    </row>
    <row r="158" spans="42:55" x14ac:dyDescent="0.35">
      <c r="AP158" s="1" t="s">
        <v>198</v>
      </c>
      <c r="AQ158" s="49">
        <v>55</v>
      </c>
      <c r="AR158" s="50">
        <v>41932</v>
      </c>
      <c r="AS158" s="50">
        <v>41932</v>
      </c>
      <c r="AT158" s="61" t="s">
        <v>150</v>
      </c>
      <c r="AU158" s="1" t="s">
        <v>151</v>
      </c>
      <c r="AV158" s="54" t="s">
        <v>152</v>
      </c>
      <c r="AW158" s="55">
        <v>306</v>
      </c>
      <c r="AX158" s="196">
        <v>306</v>
      </c>
      <c r="AY158" s="1"/>
      <c r="AZ158" s="197" t="s">
        <v>153</v>
      </c>
      <c r="BA158" s="51">
        <v>6</v>
      </c>
      <c r="BB158" s="51">
        <v>42</v>
      </c>
      <c r="BC158" s="198">
        <v>41941</v>
      </c>
    </row>
    <row r="159" spans="42:55" x14ac:dyDescent="0.35">
      <c r="AP159" s="1" t="s">
        <v>198</v>
      </c>
      <c r="AQ159" s="49">
        <v>55</v>
      </c>
      <c r="AR159" s="50">
        <v>41932</v>
      </c>
      <c r="AS159" s="50">
        <v>41932</v>
      </c>
      <c r="AT159" s="1" t="s">
        <v>20</v>
      </c>
      <c r="AU159" s="1" t="s">
        <v>151</v>
      </c>
      <c r="AV159" s="1" t="s">
        <v>154</v>
      </c>
      <c r="AW159" s="55">
        <v>6</v>
      </c>
      <c r="AX159" s="196">
        <v>6</v>
      </c>
      <c r="AY159" s="55" t="s">
        <v>157</v>
      </c>
      <c r="AZ159" s="1" t="s">
        <v>153</v>
      </c>
      <c r="BA159" s="51">
        <v>2</v>
      </c>
      <c r="BB159" s="51">
        <v>8</v>
      </c>
      <c r="BC159" s="198">
        <v>41934</v>
      </c>
    </row>
    <row r="160" spans="42:55" x14ac:dyDescent="0.35">
      <c r="AP160" s="1" t="s">
        <v>198</v>
      </c>
      <c r="AQ160" s="49">
        <v>55</v>
      </c>
      <c r="AR160" s="50">
        <v>41932</v>
      </c>
      <c r="AS160" s="50">
        <v>41932</v>
      </c>
      <c r="AT160" s="1" t="s">
        <v>155</v>
      </c>
      <c r="AU160" s="1" t="s">
        <v>151</v>
      </c>
      <c r="AV160" s="1" t="s">
        <v>156</v>
      </c>
      <c r="AW160" s="55">
        <v>9</v>
      </c>
      <c r="AX160" s="196">
        <v>9</v>
      </c>
      <c r="AY160" s="55" t="s">
        <v>157</v>
      </c>
      <c r="AZ160" s="197" t="s">
        <v>153</v>
      </c>
      <c r="BA160" s="199">
        <v>5</v>
      </c>
      <c r="BB160" s="199">
        <v>35</v>
      </c>
      <c r="BC160" s="198">
        <v>41936</v>
      </c>
    </row>
    <row r="161" spans="42:55" x14ac:dyDescent="0.35">
      <c r="AP161" s="1" t="s">
        <v>198</v>
      </c>
      <c r="AQ161" s="49">
        <v>55</v>
      </c>
      <c r="AR161" s="50">
        <v>41932</v>
      </c>
      <c r="AS161" s="50">
        <v>41932</v>
      </c>
      <c r="AT161" s="1" t="s">
        <v>29</v>
      </c>
      <c r="AU161" s="1" t="s">
        <v>151</v>
      </c>
      <c r="AV161" s="54" t="s">
        <v>158</v>
      </c>
      <c r="AW161" s="55">
        <v>46</v>
      </c>
      <c r="AX161" s="196">
        <v>46</v>
      </c>
      <c r="AY161" s="1"/>
      <c r="AZ161" s="1" t="s">
        <v>153</v>
      </c>
      <c r="BA161" s="51">
        <v>2</v>
      </c>
      <c r="BB161" s="51">
        <v>8</v>
      </c>
      <c r="BC161" s="198">
        <v>41941</v>
      </c>
    </row>
    <row r="162" spans="42:55" x14ac:dyDescent="0.35">
      <c r="AP162" s="1" t="s">
        <v>199</v>
      </c>
      <c r="AQ162" s="49">
        <v>52</v>
      </c>
      <c r="AR162" s="50">
        <v>41961</v>
      </c>
      <c r="AS162" s="50">
        <v>41961</v>
      </c>
      <c r="AT162" s="61" t="s">
        <v>150</v>
      </c>
      <c r="AU162" s="1" t="s">
        <v>151</v>
      </c>
      <c r="AV162" s="54" t="s">
        <v>152</v>
      </c>
      <c r="AW162" s="55">
        <v>581</v>
      </c>
      <c r="AX162" s="196">
        <v>581</v>
      </c>
      <c r="AY162" s="1"/>
      <c r="AZ162" s="197" t="s">
        <v>153</v>
      </c>
      <c r="BA162" s="51">
        <v>6</v>
      </c>
      <c r="BB162" s="51">
        <v>42</v>
      </c>
      <c r="BC162" s="198">
        <v>41975</v>
      </c>
    </row>
    <row r="163" spans="42:55" x14ac:dyDescent="0.35">
      <c r="AP163" s="1" t="s">
        <v>199</v>
      </c>
      <c r="AQ163" s="49">
        <v>52</v>
      </c>
      <c r="AR163" s="50">
        <v>41961</v>
      </c>
      <c r="AS163" s="50">
        <v>41961</v>
      </c>
      <c r="AT163" s="1" t="s">
        <v>20</v>
      </c>
      <c r="AU163" s="1" t="s">
        <v>151</v>
      </c>
      <c r="AV163" s="1" t="s">
        <v>154</v>
      </c>
      <c r="AW163" s="55">
        <v>473</v>
      </c>
      <c r="AX163" s="196">
        <v>473</v>
      </c>
      <c r="AY163" s="55"/>
      <c r="AZ163" s="1" t="s">
        <v>153</v>
      </c>
      <c r="BA163" s="51">
        <v>2</v>
      </c>
      <c r="BB163" s="51">
        <v>8</v>
      </c>
      <c r="BC163" s="198">
        <v>41976</v>
      </c>
    </row>
    <row r="164" spans="42:55" x14ac:dyDescent="0.35">
      <c r="AP164" s="1" t="s">
        <v>199</v>
      </c>
      <c r="AQ164" s="49">
        <v>52</v>
      </c>
      <c r="AR164" s="50">
        <v>41961</v>
      </c>
      <c r="AS164" s="50">
        <v>41961</v>
      </c>
      <c r="AT164" s="1" t="s">
        <v>155</v>
      </c>
      <c r="AU164" s="1" t="s">
        <v>151</v>
      </c>
      <c r="AV164" s="1" t="s">
        <v>156</v>
      </c>
      <c r="AW164" s="55">
        <v>14</v>
      </c>
      <c r="AX164" s="196">
        <v>14</v>
      </c>
      <c r="AY164" s="55" t="s">
        <v>157</v>
      </c>
      <c r="AZ164" s="197" t="s">
        <v>153</v>
      </c>
      <c r="BA164" s="199">
        <v>5</v>
      </c>
      <c r="BB164" s="199">
        <v>35</v>
      </c>
      <c r="BC164" s="198">
        <v>41981</v>
      </c>
    </row>
    <row r="165" spans="42:55" x14ac:dyDescent="0.35">
      <c r="AP165" s="1" t="s">
        <v>199</v>
      </c>
      <c r="AQ165" s="49">
        <v>52</v>
      </c>
      <c r="AR165" s="50">
        <v>41961</v>
      </c>
      <c r="AS165" s="50">
        <v>41961</v>
      </c>
      <c r="AT165" s="1" t="s">
        <v>29</v>
      </c>
      <c r="AU165" s="1" t="s">
        <v>151</v>
      </c>
      <c r="AV165" s="54" t="s">
        <v>158</v>
      </c>
      <c r="AW165" s="55">
        <v>7</v>
      </c>
      <c r="AX165" s="196">
        <v>7</v>
      </c>
      <c r="AY165" s="55" t="s">
        <v>157</v>
      </c>
      <c r="AZ165" s="1" t="s">
        <v>153</v>
      </c>
      <c r="BA165" s="51">
        <v>2</v>
      </c>
      <c r="BB165" s="51">
        <v>8</v>
      </c>
      <c r="BC165" s="198">
        <v>41975</v>
      </c>
    </row>
    <row r="166" spans="42:55" x14ac:dyDescent="0.35">
      <c r="AP166" s="1" t="s">
        <v>200</v>
      </c>
      <c r="AQ166" s="200">
        <v>53</v>
      </c>
      <c r="AR166" s="50">
        <v>41961</v>
      </c>
      <c r="AS166" s="50">
        <v>41961</v>
      </c>
      <c r="AT166" s="61" t="s">
        <v>150</v>
      </c>
      <c r="AU166" s="1" t="s">
        <v>151</v>
      </c>
      <c r="AV166" s="54" t="s">
        <v>152</v>
      </c>
      <c r="AW166" s="55">
        <v>301</v>
      </c>
      <c r="AX166" s="196">
        <v>301</v>
      </c>
      <c r="AY166" s="1"/>
      <c r="AZ166" s="197" t="s">
        <v>153</v>
      </c>
      <c r="BA166" s="51">
        <v>6</v>
      </c>
      <c r="BB166" s="51">
        <v>42</v>
      </c>
      <c r="BC166" s="198">
        <v>41975</v>
      </c>
    </row>
    <row r="167" spans="42:55" x14ac:dyDescent="0.35">
      <c r="AP167" s="1" t="s">
        <v>200</v>
      </c>
      <c r="AQ167" s="200">
        <v>53</v>
      </c>
      <c r="AR167" s="50">
        <v>41961</v>
      </c>
      <c r="AS167" s="50">
        <v>41961</v>
      </c>
      <c r="AT167" s="1" t="s">
        <v>20</v>
      </c>
      <c r="AU167" s="1" t="s">
        <v>151</v>
      </c>
      <c r="AV167" s="1" t="s">
        <v>154</v>
      </c>
      <c r="AW167" s="55">
        <v>212</v>
      </c>
      <c r="AX167" s="196">
        <v>212</v>
      </c>
      <c r="AY167" s="55"/>
      <c r="AZ167" s="1" t="s">
        <v>153</v>
      </c>
      <c r="BA167" s="51">
        <v>2</v>
      </c>
      <c r="BB167" s="51">
        <v>8</v>
      </c>
      <c r="BC167" s="198">
        <v>41976</v>
      </c>
    </row>
    <row r="168" spans="42:55" x14ac:dyDescent="0.35">
      <c r="AP168" s="1" t="s">
        <v>200</v>
      </c>
      <c r="AQ168" s="200">
        <v>53</v>
      </c>
      <c r="AR168" s="50">
        <v>41961</v>
      </c>
      <c r="AS168" s="50">
        <v>41961</v>
      </c>
      <c r="AT168" s="1" t="s">
        <v>155</v>
      </c>
      <c r="AU168" s="1" t="s">
        <v>151</v>
      </c>
      <c r="AV168" s="1" t="s">
        <v>156</v>
      </c>
      <c r="AW168" s="55">
        <v>15</v>
      </c>
      <c r="AX168" s="196">
        <v>15</v>
      </c>
      <c r="AY168" s="55" t="s">
        <v>157</v>
      </c>
      <c r="AZ168" s="197" t="s">
        <v>153</v>
      </c>
      <c r="BA168" s="199">
        <v>5</v>
      </c>
      <c r="BB168" s="199">
        <v>35</v>
      </c>
      <c r="BC168" s="198">
        <v>41981</v>
      </c>
    </row>
    <row r="169" spans="42:55" x14ac:dyDescent="0.35">
      <c r="AP169" s="1" t="s">
        <v>200</v>
      </c>
      <c r="AQ169" s="200">
        <v>53</v>
      </c>
      <c r="AR169" s="50">
        <v>41961</v>
      </c>
      <c r="AS169" s="50">
        <v>41961</v>
      </c>
      <c r="AT169" s="1" t="s">
        <v>29</v>
      </c>
      <c r="AU169" s="1" t="s">
        <v>151</v>
      </c>
      <c r="AV169" s="54" t="s">
        <v>158</v>
      </c>
      <c r="AW169" s="55">
        <v>5</v>
      </c>
      <c r="AX169" s="196">
        <v>5</v>
      </c>
      <c r="AY169" s="55" t="s">
        <v>157</v>
      </c>
      <c r="AZ169" s="1" t="s">
        <v>153</v>
      </c>
      <c r="BA169" s="51">
        <v>2</v>
      </c>
      <c r="BB169" s="51">
        <v>8</v>
      </c>
      <c r="BC169" s="198">
        <v>41975</v>
      </c>
    </row>
    <row r="170" spans="42:55" x14ac:dyDescent="0.35">
      <c r="AP170" s="1" t="s">
        <v>201</v>
      </c>
      <c r="AQ170" s="49">
        <v>54</v>
      </c>
      <c r="AR170" s="50">
        <v>41961</v>
      </c>
      <c r="AS170" s="50">
        <v>41961</v>
      </c>
      <c r="AT170" s="61" t="s">
        <v>150</v>
      </c>
      <c r="AU170" s="1" t="s">
        <v>151</v>
      </c>
      <c r="AV170" s="54" t="s">
        <v>152</v>
      </c>
      <c r="AW170" s="55">
        <v>734</v>
      </c>
      <c r="AX170" s="196">
        <v>734</v>
      </c>
      <c r="AY170" s="1"/>
      <c r="AZ170" s="197" t="s">
        <v>153</v>
      </c>
      <c r="BA170" s="51">
        <v>6</v>
      </c>
      <c r="BB170" s="51">
        <v>42</v>
      </c>
      <c r="BC170" s="198">
        <v>41977</v>
      </c>
    </row>
    <row r="171" spans="42:55" x14ac:dyDescent="0.35">
      <c r="AP171" s="1" t="s">
        <v>201</v>
      </c>
      <c r="AQ171" s="49">
        <v>54</v>
      </c>
      <c r="AR171" s="50">
        <v>41961</v>
      </c>
      <c r="AS171" s="50">
        <v>41961</v>
      </c>
      <c r="AT171" s="1" t="s">
        <v>20</v>
      </c>
      <c r="AU171" s="1" t="s">
        <v>151</v>
      </c>
      <c r="AV171" s="1" t="s">
        <v>154</v>
      </c>
      <c r="AW171" s="55">
        <v>304</v>
      </c>
      <c r="AX171" s="196">
        <v>304</v>
      </c>
      <c r="AY171" s="55"/>
      <c r="AZ171" s="1" t="s">
        <v>153</v>
      </c>
      <c r="BA171" s="51">
        <v>2</v>
      </c>
      <c r="BB171" s="51">
        <v>8</v>
      </c>
      <c r="BC171" s="198">
        <v>41976</v>
      </c>
    </row>
    <row r="172" spans="42:55" x14ac:dyDescent="0.35">
      <c r="AP172" s="1" t="s">
        <v>201</v>
      </c>
      <c r="AQ172" s="49">
        <v>54</v>
      </c>
      <c r="AR172" s="50">
        <v>41961</v>
      </c>
      <c r="AS172" s="50">
        <v>41961</v>
      </c>
      <c r="AT172" s="1" t="s">
        <v>155</v>
      </c>
      <c r="AU172" s="1" t="s">
        <v>151</v>
      </c>
      <c r="AV172" s="1" t="s">
        <v>156</v>
      </c>
      <c r="AW172" s="55">
        <v>27</v>
      </c>
      <c r="AX172" s="196">
        <v>27</v>
      </c>
      <c r="AY172" s="55" t="s">
        <v>157</v>
      </c>
      <c r="AZ172" s="197" t="s">
        <v>153</v>
      </c>
      <c r="BA172" s="199">
        <v>5</v>
      </c>
      <c r="BB172" s="199">
        <v>35</v>
      </c>
      <c r="BC172" s="198">
        <v>41981</v>
      </c>
    </row>
    <row r="173" spans="42:55" x14ac:dyDescent="0.35">
      <c r="AP173" s="1" t="s">
        <v>201</v>
      </c>
      <c r="AQ173" s="49">
        <v>54</v>
      </c>
      <c r="AR173" s="50">
        <v>41961</v>
      </c>
      <c r="AS173" s="50">
        <v>41961</v>
      </c>
      <c r="AT173" s="1" t="s">
        <v>29</v>
      </c>
      <c r="AU173" s="1" t="s">
        <v>151</v>
      </c>
      <c r="AV173" s="54" t="s">
        <v>158</v>
      </c>
      <c r="AW173" s="55">
        <v>312</v>
      </c>
      <c r="AX173" s="196">
        <v>312</v>
      </c>
      <c r="AY173" s="1"/>
      <c r="AZ173" s="1" t="s">
        <v>153</v>
      </c>
      <c r="BA173" s="51">
        <v>2</v>
      </c>
      <c r="BB173" s="51">
        <v>8</v>
      </c>
      <c r="BC173" s="198">
        <v>41975</v>
      </c>
    </row>
    <row r="174" spans="42:55" x14ac:dyDescent="0.35">
      <c r="AP174" s="1" t="s">
        <v>202</v>
      </c>
      <c r="AQ174" s="49">
        <v>55</v>
      </c>
      <c r="AR174" s="50">
        <v>41961</v>
      </c>
      <c r="AS174" s="50">
        <v>41961</v>
      </c>
      <c r="AT174" s="61" t="s">
        <v>150</v>
      </c>
      <c r="AU174" s="1" t="s">
        <v>151</v>
      </c>
      <c r="AV174" s="54" t="s">
        <v>152</v>
      </c>
      <c r="AW174" s="55">
        <v>147</v>
      </c>
      <c r="AX174" s="196">
        <v>147</v>
      </c>
      <c r="AY174" s="1"/>
      <c r="AZ174" s="197" t="s">
        <v>153</v>
      </c>
      <c r="BA174" s="51">
        <v>6</v>
      </c>
      <c r="BB174" s="51">
        <v>42</v>
      </c>
      <c r="BC174" s="198">
        <v>41975</v>
      </c>
    </row>
    <row r="175" spans="42:55" x14ac:dyDescent="0.35">
      <c r="AP175" s="1" t="s">
        <v>202</v>
      </c>
      <c r="AQ175" s="49">
        <v>55</v>
      </c>
      <c r="AR175" s="50">
        <v>41961</v>
      </c>
      <c r="AS175" s="50">
        <v>41961</v>
      </c>
      <c r="AT175" s="1" t="s">
        <v>20</v>
      </c>
      <c r="AU175" s="1" t="s">
        <v>151</v>
      </c>
      <c r="AV175" s="1" t="s">
        <v>154</v>
      </c>
      <c r="AW175" s="55">
        <v>17</v>
      </c>
      <c r="AX175" s="196">
        <v>17</v>
      </c>
      <c r="AY175" s="55"/>
      <c r="AZ175" s="1" t="s">
        <v>153</v>
      </c>
      <c r="BA175" s="51">
        <v>2</v>
      </c>
      <c r="BB175" s="51">
        <v>8</v>
      </c>
      <c r="BC175" s="198">
        <v>41976</v>
      </c>
    </row>
    <row r="176" spans="42:55" x14ac:dyDescent="0.35">
      <c r="AP176" s="1" t="s">
        <v>202</v>
      </c>
      <c r="AQ176" s="49">
        <v>55</v>
      </c>
      <c r="AR176" s="50">
        <v>41961</v>
      </c>
      <c r="AS176" s="50">
        <v>41961</v>
      </c>
      <c r="AT176" s="1" t="s">
        <v>155</v>
      </c>
      <c r="AU176" s="1" t="s">
        <v>151</v>
      </c>
      <c r="AV176" s="1" t="s">
        <v>156</v>
      </c>
      <c r="AW176" s="55">
        <v>16</v>
      </c>
      <c r="AX176" s="196">
        <v>16</v>
      </c>
      <c r="AY176" s="55" t="s">
        <v>157</v>
      </c>
      <c r="AZ176" s="197" t="s">
        <v>153</v>
      </c>
      <c r="BA176" s="199">
        <v>5</v>
      </c>
      <c r="BB176" s="199">
        <v>35</v>
      </c>
      <c r="BC176" s="198">
        <v>41981</v>
      </c>
    </row>
    <row r="177" spans="42:55" x14ac:dyDescent="0.35">
      <c r="AP177" s="1" t="s">
        <v>202</v>
      </c>
      <c r="AQ177" s="49">
        <v>55</v>
      </c>
      <c r="AR177" s="50">
        <v>41961</v>
      </c>
      <c r="AS177" s="50">
        <v>41961</v>
      </c>
      <c r="AT177" s="1" t="s">
        <v>29</v>
      </c>
      <c r="AU177" s="1" t="s">
        <v>151</v>
      </c>
      <c r="AV177" s="54" t="s">
        <v>158</v>
      </c>
      <c r="AW177" s="55">
        <v>58</v>
      </c>
      <c r="AX177" s="196">
        <v>58</v>
      </c>
      <c r="AY177" s="1"/>
      <c r="AZ177" s="1" t="s">
        <v>153</v>
      </c>
      <c r="BA177" s="51">
        <v>2</v>
      </c>
      <c r="BB177" s="51">
        <v>8</v>
      </c>
      <c r="BC177" s="198">
        <v>41975</v>
      </c>
    </row>
    <row r="178" spans="42:55" x14ac:dyDescent="0.35">
      <c r="AP178" s="1" t="s">
        <v>203</v>
      </c>
      <c r="AQ178" s="49">
        <v>52</v>
      </c>
      <c r="AR178" s="50">
        <v>41981</v>
      </c>
      <c r="AS178" s="50">
        <v>41981</v>
      </c>
      <c r="AT178" s="61" t="s">
        <v>150</v>
      </c>
      <c r="AU178" s="1" t="s">
        <v>151</v>
      </c>
      <c r="AV178" s="54" t="s">
        <v>152</v>
      </c>
      <c r="AW178" s="55">
        <v>685</v>
      </c>
      <c r="AX178" s="196">
        <v>685</v>
      </c>
      <c r="AY178" s="1"/>
      <c r="AZ178" s="197" t="s">
        <v>153</v>
      </c>
      <c r="BA178" s="51">
        <v>6</v>
      </c>
      <c r="BB178" s="51">
        <v>42</v>
      </c>
      <c r="BC178" s="198">
        <v>41983</v>
      </c>
    </row>
    <row r="179" spans="42:55" x14ac:dyDescent="0.35">
      <c r="AP179" s="1" t="s">
        <v>203</v>
      </c>
      <c r="AQ179" s="49">
        <v>52</v>
      </c>
      <c r="AR179" s="50">
        <v>41981</v>
      </c>
      <c r="AS179" s="50">
        <v>41981</v>
      </c>
      <c r="AT179" s="1" t="s">
        <v>20</v>
      </c>
      <c r="AU179" s="1" t="s">
        <v>151</v>
      </c>
      <c r="AV179" s="1" t="s">
        <v>154</v>
      </c>
      <c r="AW179" s="55">
        <v>444</v>
      </c>
      <c r="AX179" s="196">
        <v>444</v>
      </c>
      <c r="AY179" s="55"/>
      <c r="AZ179" s="1" t="s">
        <v>153</v>
      </c>
      <c r="BA179" s="51">
        <v>2</v>
      </c>
      <c r="BB179" s="51">
        <v>8</v>
      </c>
      <c r="BC179" s="198">
        <v>41985</v>
      </c>
    </row>
    <row r="180" spans="42:55" x14ac:dyDescent="0.35">
      <c r="AP180" s="1" t="s">
        <v>203</v>
      </c>
      <c r="AQ180" s="49">
        <v>52</v>
      </c>
      <c r="AR180" s="50">
        <v>41981</v>
      </c>
      <c r="AS180" s="50">
        <v>41981</v>
      </c>
      <c r="AT180" s="1" t="s">
        <v>155</v>
      </c>
      <c r="AU180" s="1" t="s">
        <v>151</v>
      </c>
      <c r="AV180" s="1" t="s">
        <v>156</v>
      </c>
      <c r="AW180" s="55">
        <v>16</v>
      </c>
      <c r="AX180" s="196">
        <v>16</v>
      </c>
      <c r="AY180" s="55" t="s">
        <v>157</v>
      </c>
      <c r="AZ180" s="197" t="s">
        <v>153</v>
      </c>
      <c r="BA180" s="199">
        <v>5</v>
      </c>
      <c r="BB180" s="199">
        <v>35</v>
      </c>
      <c r="BC180" s="198">
        <v>41981</v>
      </c>
    </row>
    <row r="181" spans="42:55" x14ac:dyDescent="0.35">
      <c r="AP181" s="1" t="s">
        <v>203</v>
      </c>
      <c r="AQ181" s="49">
        <v>52</v>
      </c>
      <c r="AR181" s="50">
        <v>41981</v>
      </c>
      <c r="AS181" s="50">
        <v>41981</v>
      </c>
      <c r="AT181" s="1" t="s">
        <v>29</v>
      </c>
      <c r="AU181" s="1" t="s">
        <v>151</v>
      </c>
      <c r="AV181" s="54" t="s">
        <v>158</v>
      </c>
      <c r="AW181" s="55">
        <v>10</v>
      </c>
      <c r="AX181" s="196">
        <v>10</v>
      </c>
      <c r="AY181" s="1"/>
      <c r="AZ181" s="1" t="s">
        <v>153</v>
      </c>
      <c r="BA181" s="51">
        <v>2</v>
      </c>
      <c r="BB181" s="51">
        <v>8</v>
      </c>
      <c r="BC181" s="198">
        <v>41983</v>
      </c>
    </row>
    <row r="182" spans="42:55" x14ac:dyDescent="0.35">
      <c r="AP182" s="1" t="s">
        <v>204</v>
      </c>
      <c r="AQ182" s="200">
        <v>53</v>
      </c>
      <c r="AR182" s="50">
        <v>41981</v>
      </c>
      <c r="AS182" s="50">
        <v>41981</v>
      </c>
      <c r="AT182" s="61" t="s">
        <v>150</v>
      </c>
      <c r="AU182" s="1" t="s">
        <v>151</v>
      </c>
      <c r="AV182" s="54" t="s">
        <v>152</v>
      </c>
      <c r="AW182" s="55">
        <v>452</v>
      </c>
      <c r="AX182" s="196">
        <v>452</v>
      </c>
      <c r="AY182" s="1"/>
      <c r="AZ182" s="197" t="s">
        <v>153</v>
      </c>
      <c r="BA182" s="51">
        <v>6</v>
      </c>
      <c r="BB182" s="51">
        <v>42</v>
      </c>
      <c r="BC182" s="198">
        <v>41983</v>
      </c>
    </row>
    <row r="183" spans="42:55" x14ac:dyDescent="0.35">
      <c r="AP183" s="1" t="s">
        <v>204</v>
      </c>
      <c r="AQ183" s="200">
        <v>53</v>
      </c>
      <c r="AR183" s="50">
        <v>41981</v>
      </c>
      <c r="AS183" s="50">
        <v>41981</v>
      </c>
      <c r="AT183" s="1" t="s">
        <v>20</v>
      </c>
      <c r="AU183" s="1" t="s">
        <v>151</v>
      </c>
      <c r="AV183" s="1" t="s">
        <v>154</v>
      </c>
      <c r="AW183" s="55">
        <v>224</v>
      </c>
      <c r="AX183" s="196">
        <v>224</v>
      </c>
      <c r="AY183" s="55"/>
      <c r="AZ183" s="1" t="s">
        <v>153</v>
      </c>
      <c r="BA183" s="51">
        <v>2</v>
      </c>
      <c r="BB183" s="51">
        <v>8</v>
      </c>
      <c r="BC183" s="198">
        <v>41985</v>
      </c>
    </row>
    <row r="184" spans="42:55" x14ac:dyDescent="0.35">
      <c r="AP184" s="1" t="s">
        <v>204</v>
      </c>
      <c r="AQ184" s="200">
        <v>53</v>
      </c>
      <c r="AR184" s="50">
        <v>41981</v>
      </c>
      <c r="AS184" s="50">
        <v>41981</v>
      </c>
      <c r="AT184" s="1" t="s">
        <v>155</v>
      </c>
      <c r="AU184" s="1" t="s">
        <v>151</v>
      </c>
      <c r="AV184" s="1" t="s">
        <v>156</v>
      </c>
      <c r="AW184" s="55">
        <v>16</v>
      </c>
      <c r="AX184" s="196">
        <v>16</v>
      </c>
      <c r="AY184" s="55" t="s">
        <v>157</v>
      </c>
      <c r="AZ184" s="197" t="s">
        <v>153</v>
      </c>
      <c r="BA184" s="199">
        <v>5</v>
      </c>
      <c r="BB184" s="199">
        <v>35</v>
      </c>
      <c r="BC184" s="198">
        <v>41981</v>
      </c>
    </row>
    <row r="185" spans="42:55" x14ac:dyDescent="0.35">
      <c r="AP185" s="1" t="s">
        <v>204</v>
      </c>
      <c r="AQ185" s="200">
        <v>53</v>
      </c>
      <c r="AR185" s="50">
        <v>41981</v>
      </c>
      <c r="AS185" s="50">
        <v>41981</v>
      </c>
      <c r="AT185" s="1" t="s">
        <v>29</v>
      </c>
      <c r="AU185" s="1" t="s">
        <v>151</v>
      </c>
      <c r="AV185" s="54" t="s">
        <v>158</v>
      </c>
      <c r="AW185" s="55">
        <v>5</v>
      </c>
      <c r="AX185" s="196">
        <v>5</v>
      </c>
      <c r="AY185" s="55" t="s">
        <v>157</v>
      </c>
      <c r="AZ185" s="1" t="s">
        <v>153</v>
      </c>
      <c r="BA185" s="51">
        <v>2</v>
      </c>
      <c r="BB185" s="51">
        <v>8</v>
      </c>
      <c r="BC185" s="198">
        <v>41983</v>
      </c>
    </row>
    <row r="186" spans="42:55" x14ac:dyDescent="0.35">
      <c r="AP186" s="1" t="s">
        <v>205</v>
      </c>
      <c r="AQ186" s="49">
        <v>54</v>
      </c>
      <c r="AR186" s="50">
        <v>41981</v>
      </c>
      <c r="AS186" s="50">
        <v>41981</v>
      </c>
      <c r="AT186" s="61" t="s">
        <v>150</v>
      </c>
      <c r="AU186" s="1" t="s">
        <v>151</v>
      </c>
      <c r="AV186" s="54" t="s">
        <v>152</v>
      </c>
      <c r="AW186" s="55">
        <v>489</v>
      </c>
      <c r="AX186" s="196">
        <v>489</v>
      </c>
      <c r="AY186" s="1"/>
      <c r="AZ186" s="197" t="s">
        <v>153</v>
      </c>
      <c r="BA186" s="51">
        <v>6</v>
      </c>
      <c r="BB186" s="51">
        <v>42</v>
      </c>
      <c r="BC186" s="198">
        <v>41983</v>
      </c>
    </row>
    <row r="187" spans="42:55" x14ac:dyDescent="0.35">
      <c r="AP187" s="1" t="s">
        <v>205</v>
      </c>
      <c r="AQ187" s="49">
        <v>54</v>
      </c>
      <c r="AR187" s="50">
        <v>41981</v>
      </c>
      <c r="AS187" s="50">
        <v>41981</v>
      </c>
      <c r="AT187" s="1" t="s">
        <v>20</v>
      </c>
      <c r="AU187" s="1" t="s">
        <v>151</v>
      </c>
      <c r="AV187" s="1" t="s">
        <v>154</v>
      </c>
      <c r="AW187" s="55">
        <v>342</v>
      </c>
      <c r="AX187" s="196">
        <v>342</v>
      </c>
      <c r="AY187" s="55"/>
      <c r="AZ187" s="1" t="s">
        <v>153</v>
      </c>
      <c r="BA187" s="51">
        <v>2</v>
      </c>
      <c r="BB187" s="51">
        <v>8</v>
      </c>
      <c r="BC187" s="198">
        <v>41985</v>
      </c>
    </row>
    <row r="188" spans="42:55" x14ac:dyDescent="0.35">
      <c r="AP188" s="1" t="s">
        <v>205</v>
      </c>
      <c r="AQ188" s="49">
        <v>54</v>
      </c>
      <c r="AR188" s="50">
        <v>41981</v>
      </c>
      <c r="AS188" s="50">
        <v>41981</v>
      </c>
      <c r="AT188" s="1" t="s">
        <v>155</v>
      </c>
      <c r="AU188" s="1" t="s">
        <v>151</v>
      </c>
      <c r="AV188" s="1" t="s">
        <v>156</v>
      </c>
      <c r="AW188" s="55">
        <v>15</v>
      </c>
      <c r="AX188" s="196">
        <v>15</v>
      </c>
      <c r="AY188" s="55" t="s">
        <v>157</v>
      </c>
      <c r="AZ188" s="197" t="s">
        <v>153</v>
      </c>
      <c r="BA188" s="199">
        <v>5</v>
      </c>
      <c r="BB188" s="199">
        <v>35</v>
      </c>
      <c r="BC188" s="198">
        <v>41981</v>
      </c>
    </row>
    <row r="189" spans="42:55" x14ac:dyDescent="0.35">
      <c r="AP189" s="1" t="s">
        <v>205</v>
      </c>
      <c r="AQ189" s="49">
        <v>54</v>
      </c>
      <c r="AR189" s="50">
        <v>41981</v>
      </c>
      <c r="AS189" s="50">
        <v>41981</v>
      </c>
      <c r="AT189" s="1" t="s">
        <v>29</v>
      </c>
      <c r="AU189" s="1" t="s">
        <v>151</v>
      </c>
      <c r="AV189" s="54" t="s">
        <v>158</v>
      </c>
      <c r="AW189" s="55">
        <v>36</v>
      </c>
      <c r="AX189" s="196">
        <v>36</v>
      </c>
      <c r="AY189" s="1"/>
      <c r="AZ189" s="1" t="s">
        <v>153</v>
      </c>
      <c r="BA189" s="51">
        <v>2</v>
      </c>
      <c r="BB189" s="51">
        <v>8</v>
      </c>
      <c r="BC189" s="198">
        <v>41983</v>
      </c>
    </row>
    <row r="190" spans="42:55" x14ac:dyDescent="0.35">
      <c r="AP190" s="1" t="s">
        <v>206</v>
      </c>
      <c r="AQ190" s="49">
        <v>55</v>
      </c>
      <c r="AR190" s="50">
        <v>41981</v>
      </c>
      <c r="AS190" s="50">
        <v>41981</v>
      </c>
      <c r="AT190" s="61" t="s">
        <v>150</v>
      </c>
      <c r="AU190" s="1" t="s">
        <v>151</v>
      </c>
      <c r="AV190" s="54" t="s">
        <v>152</v>
      </c>
      <c r="AW190" s="55">
        <v>379</v>
      </c>
      <c r="AX190" s="196">
        <v>379</v>
      </c>
      <c r="AY190" s="1"/>
      <c r="AZ190" s="197" t="s">
        <v>153</v>
      </c>
      <c r="BA190" s="51">
        <v>6</v>
      </c>
      <c r="BB190" s="51">
        <v>42</v>
      </c>
      <c r="BC190" s="198">
        <v>41983</v>
      </c>
    </row>
    <row r="191" spans="42:55" x14ac:dyDescent="0.35">
      <c r="AP191" s="1" t="s">
        <v>206</v>
      </c>
      <c r="AQ191" s="49">
        <v>55</v>
      </c>
      <c r="AR191" s="50">
        <v>41981</v>
      </c>
      <c r="AS191" s="50">
        <v>41981</v>
      </c>
      <c r="AT191" s="1" t="s">
        <v>20</v>
      </c>
      <c r="AU191" s="1" t="s">
        <v>151</v>
      </c>
      <c r="AV191" s="1" t="s">
        <v>154</v>
      </c>
      <c r="AW191" s="55">
        <v>40</v>
      </c>
      <c r="AX191" s="196">
        <v>40</v>
      </c>
      <c r="AY191" s="55"/>
      <c r="AZ191" s="1" t="s">
        <v>153</v>
      </c>
      <c r="BA191" s="51">
        <v>2</v>
      </c>
      <c r="BB191" s="51">
        <v>8</v>
      </c>
      <c r="BC191" s="198">
        <v>41985</v>
      </c>
    </row>
    <row r="192" spans="42:55" x14ac:dyDescent="0.35">
      <c r="AP192" s="1" t="s">
        <v>206</v>
      </c>
      <c r="AQ192" s="49">
        <v>55</v>
      </c>
      <c r="AR192" s="50">
        <v>41981</v>
      </c>
      <c r="AS192" s="50">
        <v>41981</v>
      </c>
      <c r="AT192" s="1" t="s">
        <v>155</v>
      </c>
      <c r="AU192" s="1" t="s">
        <v>151</v>
      </c>
      <c r="AV192" s="1" t="s">
        <v>156</v>
      </c>
      <c r="AW192" s="55">
        <v>13</v>
      </c>
      <c r="AX192" s="196">
        <v>13</v>
      </c>
      <c r="AY192" s="55" t="s">
        <v>157</v>
      </c>
      <c r="AZ192" s="197" t="s">
        <v>153</v>
      </c>
      <c r="BA192" s="199">
        <v>5</v>
      </c>
      <c r="BB192" s="199">
        <v>35</v>
      </c>
      <c r="BC192" s="198">
        <v>41981</v>
      </c>
    </row>
    <row r="193" spans="42:55" x14ac:dyDescent="0.35">
      <c r="AP193" s="1" t="s">
        <v>206</v>
      </c>
      <c r="AQ193" s="49">
        <v>55</v>
      </c>
      <c r="AR193" s="50">
        <v>41981</v>
      </c>
      <c r="AS193" s="50">
        <v>41981</v>
      </c>
      <c r="AT193" s="1" t="s">
        <v>29</v>
      </c>
      <c r="AU193" s="1" t="s">
        <v>151</v>
      </c>
      <c r="AV193" s="54" t="s">
        <v>158</v>
      </c>
      <c r="AW193" s="55">
        <v>28</v>
      </c>
      <c r="AX193" s="196">
        <v>28</v>
      </c>
      <c r="AY193" s="1"/>
      <c r="AZ193" s="1" t="s">
        <v>153</v>
      </c>
      <c r="BA193" s="51">
        <v>2</v>
      </c>
      <c r="BB193" s="51">
        <v>8</v>
      </c>
      <c r="BC193" s="198">
        <v>41983</v>
      </c>
    </row>
  </sheetData>
  <mergeCells count="47">
    <mergeCell ref="Q8:AB8"/>
    <mergeCell ref="Q1:AB1"/>
    <mergeCell ref="AE2:AK2"/>
    <mergeCell ref="AE7:AK7"/>
    <mergeCell ref="AE12:AK12"/>
    <mergeCell ref="AE17:AK17"/>
    <mergeCell ref="AE22:AK22"/>
    <mergeCell ref="A1:N1"/>
    <mergeCell ref="B2:C2"/>
    <mergeCell ref="A3:C3"/>
    <mergeCell ref="D3:F3"/>
    <mergeCell ref="G3:I3"/>
    <mergeCell ref="J3:L3"/>
    <mergeCell ref="M3:N3"/>
    <mergeCell ref="B6:C6"/>
    <mergeCell ref="E6:F6"/>
    <mergeCell ref="H6:I6"/>
    <mergeCell ref="K6:L6"/>
    <mergeCell ref="B4:C4"/>
    <mergeCell ref="E4:F4"/>
    <mergeCell ref="H4:I4"/>
    <mergeCell ref="K4:L4"/>
    <mergeCell ref="B5:C5"/>
    <mergeCell ref="E5:F5"/>
    <mergeCell ref="H5:I5"/>
    <mergeCell ref="K5:L5"/>
    <mergeCell ref="BE2:BE5"/>
    <mergeCell ref="BE6:BE9"/>
    <mergeCell ref="BE10:BE13"/>
    <mergeCell ref="BE14:BE17"/>
    <mergeCell ref="BG18:BS18"/>
    <mergeCell ref="AG64:AN64"/>
    <mergeCell ref="AG72:AN72"/>
    <mergeCell ref="AG78:AN78"/>
    <mergeCell ref="AG84:AN84"/>
    <mergeCell ref="BE20:BE23"/>
    <mergeCell ref="BE24:BE27"/>
    <mergeCell ref="BE28:BE31"/>
    <mergeCell ref="BE32:BE35"/>
    <mergeCell ref="AE63:AN63"/>
    <mergeCell ref="AE52:AK52"/>
    <mergeCell ref="AE57:AK57"/>
    <mergeCell ref="AE27:AK27"/>
    <mergeCell ref="AE32:AK32"/>
    <mergeCell ref="AE37:AK37"/>
    <mergeCell ref="AE42:AK42"/>
    <mergeCell ref="AE47:AK47"/>
  </mergeCells>
  <pageMargins left="0.84" right="0.25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W169"/>
  <sheetViews>
    <sheetView topLeftCell="AQ34" workbookViewId="0">
      <selection activeCell="BF60" sqref="BF60"/>
    </sheetView>
  </sheetViews>
  <sheetFormatPr defaultRowHeight="14.5" x14ac:dyDescent="0.35"/>
  <cols>
    <col min="2" max="2" width="8.90625" customWidth="1"/>
    <col min="5" max="5" width="8.453125" customWidth="1"/>
    <col min="8" max="8" width="8" customWidth="1"/>
    <col min="11" max="11" width="8.08984375" customWidth="1"/>
    <col min="13" max="13" width="10.08984375" customWidth="1"/>
    <col min="16" max="16" width="29.36328125" bestFit="1" customWidth="1"/>
    <col min="31" max="31" width="17.453125" bestFit="1" customWidth="1"/>
    <col min="32" max="32" width="6.81640625" bestFit="1" customWidth="1"/>
    <col min="33" max="33" width="9.1796875" style="308" bestFit="1" customWidth="1"/>
    <col min="34" max="34" width="6.08984375" bestFit="1" customWidth="1"/>
    <col min="35" max="35" width="10.81640625" bestFit="1" customWidth="1"/>
    <col min="36" max="36" width="7.54296875" bestFit="1" customWidth="1"/>
    <col min="37" max="37" width="9.08984375" bestFit="1" customWidth="1"/>
    <col min="38" max="38" width="6.1796875" bestFit="1" customWidth="1"/>
    <col min="39" max="39" width="10" style="274" bestFit="1" customWidth="1"/>
    <col min="40" max="40" width="12.81640625" customWidth="1"/>
    <col min="41" max="41" width="11.90625" customWidth="1"/>
    <col min="42" max="42" width="14.36328125" customWidth="1"/>
    <col min="43" max="43" width="13.453125" bestFit="1" customWidth="1"/>
    <col min="44" max="44" width="9.54296875" bestFit="1" customWidth="1"/>
    <col min="46" max="46" width="18.6328125" bestFit="1" customWidth="1"/>
    <col min="47" max="47" width="21.81640625" bestFit="1" customWidth="1"/>
    <col min="48" max="48" width="5.81640625" bestFit="1" customWidth="1"/>
    <col min="49" max="50" width="6.90625" bestFit="1" customWidth="1"/>
    <col min="51" max="51" width="6.81640625" bestFit="1" customWidth="1"/>
    <col min="52" max="52" width="7.08984375" bestFit="1" customWidth="1"/>
    <col min="53" max="53" width="6.90625" bestFit="1" customWidth="1"/>
    <col min="54" max="54" width="5.54296875" bestFit="1" customWidth="1"/>
    <col min="55" max="55" width="7.08984375" bestFit="1" customWidth="1"/>
    <col min="56" max="56" width="7" bestFit="1" customWidth="1"/>
    <col min="57" max="57" width="6.81640625" bestFit="1" customWidth="1"/>
    <col min="58" max="58" width="7.08984375" bestFit="1" customWidth="1"/>
    <col min="59" max="59" width="6" bestFit="1" customWidth="1"/>
    <col min="60" max="60" width="8.1796875" bestFit="1" customWidth="1"/>
    <col min="63" max="63" width="6.08984375" bestFit="1" customWidth="1"/>
    <col min="64" max="65" width="10.08984375" bestFit="1" customWidth="1"/>
    <col min="66" max="66" width="24.453125" bestFit="1" customWidth="1"/>
    <col min="67" max="67" width="4.08984375" bestFit="1" customWidth="1"/>
    <col min="68" max="68" width="16.36328125" bestFit="1" customWidth="1"/>
    <col min="69" max="70" width="5.08984375" bestFit="1" customWidth="1"/>
    <col min="71" max="71" width="4.1796875" bestFit="1" customWidth="1"/>
    <col min="72" max="72" width="4.54296875" bestFit="1" customWidth="1"/>
    <col min="73" max="73" width="3.54296875" bestFit="1" customWidth="1"/>
    <col min="74" max="74" width="3.1796875" bestFit="1" customWidth="1"/>
    <col min="75" max="75" width="9.453125" bestFit="1" customWidth="1"/>
  </cols>
  <sheetData>
    <row r="1" spans="1:75" ht="36" x14ac:dyDescent="0.35">
      <c r="A1" s="402" t="s">
        <v>0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P1" s="173" t="s">
        <v>27</v>
      </c>
      <c r="Q1" s="392" t="s">
        <v>126</v>
      </c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154"/>
      <c r="AE1" s="311" t="s">
        <v>7</v>
      </c>
      <c r="AF1" s="311" t="s">
        <v>8</v>
      </c>
      <c r="AG1" s="311" t="s">
        <v>9</v>
      </c>
      <c r="AH1" s="311" t="s">
        <v>10</v>
      </c>
      <c r="AI1" s="311" t="s">
        <v>11</v>
      </c>
      <c r="AJ1" s="311" t="s">
        <v>12</v>
      </c>
      <c r="AK1" s="311" t="s">
        <v>208</v>
      </c>
      <c r="AL1" s="311" t="s">
        <v>210</v>
      </c>
      <c r="AM1" s="311" t="s">
        <v>211</v>
      </c>
      <c r="AN1" s="311" t="s">
        <v>224</v>
      </c>
      <c r="AO1" s="230"/>
      <c r="AP1" s="234" t="s">
        <v>122</v>
      </c>
      <c r="AQ1" s="234" t="s">
        <v>209</v>
      </c>
      <c r="AR1" s="259"/>
      <c r="BJ1" s="252" t="s">
        <v>239</v>
      </c>
      <c r="BK1" s="252" t="s">
        <v>240</v>
      </c>
      <c r="BL1" s="253" t="s">
        <v>241</v>
      </c>
      <c r="BM1" s="253" t="s">
        <v>242</v>
      </c>
      <c r="BN1" s="252" t="s">
        <v>243</v>
      </c>
      <c r="BO1" s="252" t="s">
        <v>244</v>
      </c>
      <c r="BP1" s="252" t="s">
        <v>245</v>
      </c>
      <c r="BQ1" s="254" t="s">
        <v>246</v>
      </c>
      <c r="BR1" s="255" t="s">
        <v>246</v>
      </c>
      <c r="BS1" s="252" t="s">
        <v>247</v>
      </c>
      <c r="BT1" s="252" t="s">
        <v>248</v>
      </c>
      <c r="BU1" s="256" t="s">
        <v>249</v>
      </c>
      <c r="BV1" s="256" t="s">
        <v>250</v>
      </c>
      <c r="BW1" s="253" t="s">
        <v>251</v>
      </c>
    </row>
    <row r="2" spans="1:75" x14ac:dyDescent="0.35">
      <c r="A2" s="176" t="s">
        <v>1</v>
      </c>
      <c r="B2" s="381">
        <v>42345</v>
      </c>
      <c r="C2" s="381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P2" s="177" t="s">
        <v>15</v>
      </c>
      <c r="Q2" s="208">
        <v>42009</v>
      </c>
      <c r="R2" s="208">
        <v>42052</v>
      </c>
      <c r="S2" s="208">
        <v>42086</v>
      </c>
      <c r="T2" s="208">
        <v>42114</v>
      </c>
      <c r="U2" s="208">
        <v>42146</v>
      </c>
      <c r="V2" s="208">
        <v>42170</v>
      </c>
      <c r="W2" s="209">
        <v>42191</v>
      </c>
      <c r="X2" s="208">
        <v>42241</v>
      </c>
      <c r="Y2" s="209">
        <v>42275</v>
      </c>
      <c r="Z2" s="209">
        <v>42305</v>
      </c>
      <c r="AA2" s="209">
        <v>42324</v>
      </c>
      <c r="AB2" s="209">
        <v>42345</v>
      </c>
      <c r="AC2" s="154"/>
      <c r="AE2" s="372">
        <v>42009</v>
      </c>
      <c r="AF2" s="372"/>
      <c r="AG2" s="372"/>
      <c r="AH2" s="372"/>
      <c r="AI2" s="372"/>
      <c r="AJ2" s="372"/>
      <c r="AK2" s="372"/>
      <c r="AL2" s="372"/>
      <c r="AM2" s="372"/>
      <c r="AN2" s="246"/>
      <c r="AO2" s="231"/>
      <c r="AP2" s="242">
        <v>42009</v>
      </c>
      <c r="AQ2" s="216">
        <v>7</v>
      </c>
      <c r="AR2" s="260"/>
      <c r="AT2" s="99" t="s">
        <v>15</v>
      </c>
      <c r="AU2" s="99" t="s">
        <v>16</v>
      </c>
      <c r="AV2" s="208">
        <v>42009</v>
      </c>
      <c r="AW2" s="208">
        <v>42052</v>
      </c>
      <c r="AX2" s="208">
        <v>42086</v>
      </c>
      <c r="AY2" s="208">
        <v>42114</v>
      </c>
      <c r="AZ2" s="208">
        <v>42150</v>
      </c>
      <c r="BA2" s="208">
        <v>42170</v>
      </c>
      <c r="BB2" s="209">
        <v>42191</v>
      </c>
      <c r="BC2" s="208">
        <v>42241</v>
      </c>
      <c r="BD2" s="209">
        <v>42275</v>
      </c>
      <c r="BE2" s="209">
        <v>42305</v>
      </c>
      <c r="BF2" s="209">
        <v>42324</v>
      </c>
      <c r="BG2" s="209">
        <v>42345</v>
      </c>
      <c r="BH2" s="99" t="s">
        <v>146</v>
      </c>
      <c r="BI2" s="203"/>
      <c r="BJ2" s="1" t="s">
        <v>235</v>
      </c>
      <c r="BK2" s="49">
        <v>52</v>
      </c>
      <c r="BL2" s="50">
        <v>42009</v>
      </c>
      <c r="BM2" s="50">
        <v>42009</v>
      </c>
      <c r="BN2" s="61" t="s">
        <v>150</v>
      </c>
      <c r="BO2" s="1" t="s">
        <v>151</v>
      </c>
      <c r="BP2" s="54" t="s">
        <v>152</v>
      </c>
      <c r="BQ2" s="55">
        <v>917</v>
      </c>
      <c r="BR2" s="196">
        <v>917</v>
      </c>
      <c r="BS2" s="1"/>
      <c r="BT2" s="197" t="s">
        <v>153</v>
      </c>
      <c r="BU2" s="51">
        <v>6</v>
      </c>
      <c r="BV2" s="51">
        <v>42</v>
      </c>
      <c r="BW2" s="198">
        <v>42011</v>
      </c>
    </row>
    <row r="3" spans="1:75" x14ac:dyDescent="0.35">
      <c r="A3" s="382" t="s">
        <v>3</v>
      </c>
      <c r="B3" s="383"/>
      <c r="C3" s="384"/>
      <c r="D3" s="385" t="s">
        <v>4</v>
      </c>
      <c r="E3" s="385"/>
      <c r="F3" s="385"/>
      <c r="G3" s="382" t="s">
        <v>5</v>
      </c>
      <c r="H3" s="383"/>
      <c r="I3" s="384"/>
      <c r="J3" s="382" t="s">
        <v>6</v>
      </c>
      <c r="K3" s="383"/>
      <c r="L3" s="384"/>
      <c r="M3" s="385" t="s">
        <v>122</v>
      </c>
      <c r="N3" s="385"/>
      <c r="P3" s="177" t="s">
        <v>17</v>
      </c>
      <c r="Q3" s="156">
        <v>0.255</v>
      </c>
      <c r="R3" s="156">
        <v>0.44</v>
      </c>
      <c r="S3" s="156">
        <v>0.58499999999999996</v>
      </c>
      <c r="T3" s="156">
        <v>1.19</v>
      </c>
      <c r="U3" s="156">
        <v>1.95</v>
      </c>
      <c r="V3" s="157">
        <v>1.675</v>
      </c>
      <c r="W3" s="157">
        <v>1.754</v>
      </c>
      <c r="X3" s="157">
        <v>0.76</v>
      </c>
      <c r="Y3" s="157">
        <v>0.79</v>
      </c>
      <c r="Z3" s="157">
        <v>1.5549999999999999</v>
      </c>
      <c r="AA3" s="158">
        <v>0.99199999999999999</v>
      </c>
      <c r="AB3" s="158">
        <v>0.78</v>
      </c>
      <c r="AC3" s="154"/>
      <c r="AE3" s="164" t="s">
        <v>17</v>
      </c>
      <c r="AF3" s="160">
        <v>4.3055555555555562E-2</v>
      </c>
      <c r="AG3" s="302">
        <v>0</v>
      </c>
      <c r="AH3" s="155">
        <v>8.16</v>
      </c>
      <c r="AI3" s="213">
        <v>0.99099999999999999</v>
      </c>
      <c r="AJ3" s="155">
        <v>14.74</v>
      </c>
      <c r="AK3" s="161">
        <v>52</v>
      </c>
      <c r="AL3" s="44" t="s">
        <v>212</v>
      </c>
      <c r="AM3" s="229">
        <v>0</v>
      </c>
      <c r="AN3" s="268">
        <v>0</v>
      </c>
      <c r="AO3" s="232"/>
      <c r="AP3" s="242">
        <v>42052</v>
      </c>
      <c r="AQ3" s="216">
        <v>1</v>
      </c>
      <c r="AR3" s="260"/>
      <c r="AT3" s="341" t="s">
        <v>17</v>
      </c>
      <c r="AU3" s="11" t="s">
        <v>18</v>
      </c>
      <c r="AV3" s="212">
        <v>917</v>
      </c>
      <c r="AW3" s="212">
        <v>763</v>
      </c>
      <c r="AX3" s="212">
        <v>599</v>
      </c>
      <c r="AY3" s="212">
        <v>555</v>
      </c>
      <c r="AZ3" s="212">
        <v>1353</v>
      </c>
      <c r="BA3" s="212">
        <v>1285</v>
      </c>
      <c r="BB3" s="212">
        <v>1205</v>
      </c>
      <c r="BC3" s="212">
        <v>864</v>
      </c>
      <c r="BD3" s="212">
        <v>553</v>
      </c>
      <c r="BE3" s="212">
        <v>722</v>
      </c>
      <c r="BF3" s="212">
        <v>870</v>
      </c>
      <c r="BG3" s="212">
        <v>1038</v>
      </c>
      <c r="BH3" s="210">
        <f>AVERAGE(AV3:BG3)</f>
        <v>893.66666666666663</v>
      </c>
      <c r="BI3" s="203"/>
      <c r="BJ3" s="1" t="s">
        <v>235</v>
      </c>
      <c r="BK3" s="49">
        <v>52</v>
      </c>
      <c r="BL3" s="50">
        <v>42009</v>
      </c>
      <c r="BM3" s="50">
        <v>42009</v>
      </c>
      <c r="BN3" s="1" t="s">
        <v>20</v>
      </c>
      <c r="BO3" s="1" t="s">
        <v>151</v>
      </c>
      <c r="BP3" s="1" t="s">
        <v>154</v>
      </c>
      <c r="BQ3" s="55">
        <v>614</v>
      </c>
      <c r="BR3" s="196">
        <v>614</v>
      </c>
      <c r="BS3" s="55"/>
      <c r="BT3" s="1" t="s">
        <v>153</v>
      </c>
      <c r="BU3" s="51">
        <v>2</v>
      </c>
      <c r="BV3" s="51">
        <v>8</v>
      </c>
      <c r="BW3" s="198">
        <v>42010</v>
      </c>
    </row>
    <row r="4" spans="1:75" x14ac:dyDescent="0.35">
      <c r="A4" s="179" t="s">
        <v>8</v>
      </c>
      <c r="B4" s="389"/>
      <c r="C4" s="390"/>
      <c r="D4" s="179" t="s">
        <v>8</v>
      </c>
      <c r="E4" s="389"/>
      <c r="F4" s="390"/>
      <c r="G4" s="180" t="s">
        <v>8</v>
      </c>
      <c r="H4" s="391"/>
      <c r="I4" s="391"/>
      <c r="J4" s="180" t="s">
        <v>8</v>
      </c>
      <c r="K4" s="375"/>
      <c r="L4" s="376"/>
      <c r="M4" s="179" t="s">
        <v>8</v>
      </c>
      <c r="N4" s="161"/>
      <c r="P4" s="177" t="s">
        <v>22</v>
      </c>
      <c r="Q4" s="156">
        <v>0.13800000000000001</v>
      </c>
      <c r="R4" s="156">
        <v>0.10100000000000001</v>
      </c>
      <c r="S4" s="156">
        <v>0.307</v>
      </c>
      <c r="T4" s="126">
        <v>0.88500000000000001</v>
      </c>
      <c r="U4" s="156">
        <v>1.44</v>
      </c>
      <c r="V4" s="157">
        <v>1.1930000000000001</v>
      </c>
      <c r="W4" s="157">
        <v>1.212</v>
      </c>
      <c r="X4" s="157">
        <v>0.39</v>
      </c>
      <c r="Y4" s="157">
        <v>0.27200000000000002</v>
      </c>
      <c r="Z4" s="157">
        <v>1.284</v>
      </c>
      <c r="AA4" s="158">
        <v>0.68</v>
      </c>
      <c r="AB4" s="158">
        <v>0.44</v>
      </c>
      <c r="AC4" s="154"/>
      <c r="AE4" s="164" t="s">
        <v>22</v>
      </c>
      <c r="AF4" s="160">
        <v>5.4166666666666669E-2</v>
      </c>
      <c r="AG4" s="302">
        <v>0</v>
      </c>
      <c r="AH4" s="155">
        <v>8.2100000000000009</v>
      </c>
      <c r="AI4" s="155">
        <v>1.0580000000000001</v>
      </c>
      <c r="AJ4" s="155">
        <v>12.58</v>
      </c>
      <c r="AK4" s="161">
        <v>11</v>
      </c>
      <c r="AL4" s="44" t="s">
        <v>212</v>
      </c>
      <c r="AM4" s="229">
        <v>0.2</v>
      </c>
      <c r="AN4" s="268">
        <v>2</v>
      </c>
      <c r="AO4" s="232"/>
      <c r="AP4" s="242">
        <v>42086</v>
      </c>
      <c r="AQ4" s="216">
        <v>1</v>
      </c>
      <c r="AR4" s="260"/>
      <c r="AT4" s="341"/>
      <c r="AU4" s="11" t="s">
        <v>20</v>
      </c>
      <c r="AV4" s="212">
        <v>614</v>
      </c>
      <c r="AW4" s="212">
        <v>526</v>
      </c>
      <c r="AX4" s="212">
        <v>346</v>
      </c>
      <c r="AY4" s="212">
        <v>394</v>
      </c>
      <c r="AZ4" s="212">
        <v>1090</v>
      </c>
      <c r="BA4" s="212">
        <v>1016</v>
      </c>
      <c r="BB4" s="212">
        <v>896</v>
      </c>
      <c r="BC4" s="212">
        <v>605</v>
      </c>
      <c r="BD4" s="212">
        <v>513</v>
      </c>
      <c r="BE4" s="212"/>
      <c r="BF4" s="212"/>
      <c r="BG4" s="212"/>
      <c r="BH4" s="210">
        <f t="shared" ref="BH4:BH18" si="0">AVERAGE(AV4:BG4)</f>
        <v>666.66666666666663</v>
      </c>
      <c r="BI4" s="203"/>
      <c r="BJ4" s="1" t="s">
        <v>235</v>
      </c>
      <c r="BK4" s="49">
        <v>52</v>
      </c>
      <c r="BL4" s="50">
        <v>42009</v>
      </c>
      <c r="BM4" s="50">
        <v>42009</v>
      </c>
      <c r="BN4" s="1" t="s">
        <v>155</v>
      </c>
      <c r="BO4" s="1" t="s">
        <v>151</v>
      </c>
      <c r="BP4" s="1" t="s">
        <v>156</v>
      </c>
      <c r="BQ4" s="55">
        <v>57</v>
      </c>
      <c r="BR4" s="196">
        <v>57</v>
      </c>
      <c r="BS4" s="55"/>
      <c r="BT4" s="197" t="s">
        <v>153</v>
      </c>
      <c r="BU4" s="199">
        <v>5</v>
      </c>
      <c r="BV4" s="199">
        <v>35</v>
      </c>
      <c r="BW4" s="198">
        <v>42013</v>
      </c>
    </row>
    <row r="5" spans="1:75" x14ac:dyDescent="0.35">
      <c r="A5" s="179" t="s">
        <v>19</v>
      </c>
      <c r="B5" s="377"/>
      <c r="C5" s="378"/>
      <c r="D5" s="179" t="s">
        <v>19</v>
      </c>
      <c r="E5" s="377"/>
      <c r="F5" s="378"/>
      <c r="G5" s="179" t="s">
        <v>19</v>
      </c>
      <c r="H5" s="379"/>
      <c r="I5" s="379"/>
      <c r="J5" s="179" t="s">
        <v>19</v>
      </c>
      <c r="K5" s="375"/>
      <c r="L5" s="376"/>
      <c r="M5" s="243" t="s">
        <v>210</v>
      </c>
      <c r="N5" s="244"/>
      <c r="P5" s="177" t="s">
        <v>28</v>
      </c>
      <c r="Q5" s="156">
        <v>0.14000000000000001</v>
      </c>
      <c r="R5" s="211">
        <v>6.7000000000000004E-2</v>
      </c>
      <c r="S5" s="156">
        <v>0.17799999999999999</v>
      </c>
      <c r="T5" s="266">
        <v>0.29399999999999998</v>
      </c>
      <c r="U5" s="156">
        <v>0.89</v>
      </c>
      <c r="V5" s="157">
        <v>0.42199999999999999</v>
      </c>
      <c r="W5" s="157">
        <v>0.29799999999999999</v>
      </c>
      <c r="X5" s="157">
        <v>0.30499999999999999</v>
      </c>
      <c r="Y5" s="157">
        <v>0.15</v>
      </c>
      <c r="Z5" s="157">
        <v>0.59</v>
      </c>
      <c r="AA5" s="158">
        <v>0.22</v>
      </c>
      <c r="AB5" s="158">
        <v>0.23</v>
      </c>
      <c r="AC5" s="154"/>
      <c r="AE5" s="164" t="s">
        <v>28</v>
      </c>
      <c r="AF5" s="160">
        <v>6.3888888888888884E-2</v>
      </c>
      <c r="AG5" s="302">
        <v>0</v>
      </c>
      <c r="AH5" s="155">
        <v>8.35</v>
      </c>
      <c r="AI5" s="155">
        <v>0.96699999999999997</v>
      </c>
      <c r="AJ5" s="155">
        <v>15.6</v>
      </c>
      <c r="AK5" s="161">
        <v>8</v>
      </c>
      <c r="AL5" s="44" t="s">
        <v>212</v>
      </c>
      <c r="AM5" s="229">
        <v>0</v>
      </c>
      <c r="AN5" s="268">
        <v>0</v>
      </c>
      <c r="AO5" s="232"/>
      <c r="AP5" s="242">
        <v>42114</v>
      </c>
      <c r="AQ5" s="216">
        <v>10</v>
      </c>
      <c r="AR5" s="260"/>
      <c r="AT5" s="341"/>
      <c r="AU5" s="22" t="s">
        <v>23</v>
      </c>
      <c r="AV5" s="212">
        <v>57</v>
      </c>
      <c r="AW5" s="212">
        <v>29</v>
      </c>
      <c r="AX5" s="212">
        <v>16</v>
      </c>
      <c r="AY5" s="212">
        <v>27</v>
      </c>
      <c r="AZ5" s="212">
        <v>22</v>
      </c>
      <c r="BA5" s="212">
        <v>19</v>
      </c>
      <c r="BB5" s="212">
        <v>42</v>
      </c>
      <c r="BC5" s="212">
        <v>13</v>
      </c>
      <c r="BD5" s="212">
        <v>20</v>
      </c>
      <c r="BE5" s="212"/>
      <c r="BF5" s="212"/>
      <c r="BG5" s="212"/>
      <c r="BH5" s="210">
        <f t="shared" si="0"/>
        <v>27.222222222222221</v>
      </c>
      <c r="BI5" s="203"/>
      <c r="BJ5" s="1" t="s">
        <v>235</v>
      </c>
      <c r="BK5" s="49">
        <v>52</v>
      </c>
      <c r="BL5" s="50">
        <v>42009</v>
      </c>
      <c r="BM5" s="50">
        <v>42009</v>
      </c>
      <c r="BN5" s="1" t="s">
        <v>29</v>
      </c>
      <c r="BO5" s="1" t="s">
        <v>151</v>
      </c>
      <c r="BP5" s="54" t="s">
        <v>158</v>
      </c>
      <c r="BQ5" s="55">
        <v>19</v>
      </c>
      <c r="BR5" s="196">
        <v>19</v>
      </c>
      <c r="BS5" s="1"/>
      <c r="BT5" s="1" t="s">
        <v>153</v>
      </c>
      <c r="BU5" s="51">
        <v>2</v>
      </c>
      <c r="BV5" s="51">
        <v>8</v>
      </c>
      <c r="BW5" s="198">
        <v>42011</v>
      </c>
    </row>
    <row r="6" spans="1:75" x14ac:dyDescent="0.35">
      <c r="A6" s="227" t="s">
        <v>210</v>
      </c>
      <c r="B6" s="396"/>
      <c r="C6" s="397"/>
      <c r="D6" s="227" t="s">
        <v>210</v>
      </c>
      <c r="E6" s="398"/>
      <c r="F6" s="398"/>
      <c r="G6" s="227" t="s">
        <v>210</v>
      </c>
      <c r="H6" s="398"/>
      <c r="I6" s="398"/>
      <c r="J6" s="227" t="s">
        <v>210</v>
      </c>
      <c r="K6" s="399"/>
      <c r="L6" s="400"/>
      <c r="M6" s="245" t="s">
        <v>223</v>
      </c>
      <c r="N6" s="244"/>
      <c r="P6" s="177" t="s">
        <v>30</v>
      </c>
      <c r="Q6" s="156">
        <v>1.2E-2</v>
      </c>
      <c r="R6" s="156">
        <v>3.1E-2</v>
      </c>
      <c r="S6" s="156">
        <v>0.13300000000000001</v>
      </c>
      <c r="T6" s="156">
        <v>0.52100000000000002</v>
      </c>
      <c r="U6" s="156">
        <v>0.65</v>
      </c>
      <c r="V6" s="157">
        <v>0.625</v>
      </c>
      <c r="W6" s="157">
        <v>0.47599999999999998</v>
      </c>
      <c r="X6" s="157">
        <v>0.11600000000000001</v>
      </c>
      <c r="Y6" s="157">
        <v>0.13900000000000001</v>
      </c>
      <c r="Z6" s="157">
        <v>0.73799999999999999</v>
      </c>
      <c r="AA6" s="158">
        <v>0.37</v>
      </c>
      <c r="AB6" s="158">
        <v>0.15</v>
      </c>
      <c r="AC6" s="154"/>
      <c r="AE6" s="164" t="s">
        <v>30</v>
      </c>
      <c r="AF6" s="160">
        <v>5.9027777777777783E-2</v>
      </c>
      <c r="AG6" s="302">
        <v>0</v>
      </c>
      <c r="AH6" s="155">
        <v>8.08</v>
      </c>
      <c r="AI6" s="155">
        <v>1.145</v>
      </c>
      <c r="AJ6" s="155">
        <v>13.51</v>
      </c>
      <c r="AK6" s="161">
        <v>1</v>
      </c>
      <c r="AL6" s="44" t="s">
        <v>212</v>
      </c>
      <c r="AM6" s="229">
        <v>0.1</v>
      </c>
      <c r="AN6" s="268">
        <v>1</v>
      </c>
      <c r="AO6" s="232"/>
      <c r="AP6" s="242">
        <v>42150</v>
      </c>
      <c r="AQ6" s="216">
        <v>35</v>
      </c>
      <c r="AR6" s="260"/>
      <c r="AT6" s="341"/>
      <c r="AU6" s="11" t="s">
        <v>29</v>
      </c>
      <c r="AV6" s="212">
        <v>19</v>
      </c>
      <c r="AW6" s="212">
        <v>50</v>
      </c>
      <c r="AX6" s="212">
        <v>10</v>
      </c>
      <c r="AY6" s="212">
        <v>47</v>
      </c>
      <c r="AZ6" s="212">
        <v>18</v>
      </c>
      <c r="BA6" s="212">
        <v>38</v>
      </c>
      <c r="BB6" s="212">
        <v>107</v>
      </c>
      <c r="BC6" s="212">
        <v>22</v>
      </c>
      <c r="BD6" s="212">
        <v>13</v>
      </c>
      <c r="BE6" s="212">
        <v>11</v>
      </c>
      <c r="BF6" s="212">
        <v>51</v>
      </c>
      <c r="BG6" s="212">
        <v>13</v>
      </c>
      <c r="BH6" s="210">
        <f t="shared" si="0"/>
        <v>33.25</v>
      </c>
      <c r="BI6" s="203"/>
      <c r="BJ6" s="1" t="s">
        <v>236</v>
      </c>
      <c r="BK6" s="200">
        <v>53</v>
      </c>
      <c r="BL6" s="50">
        <v>42009</v>
      </c>
      <c r="BM6" s="50">
        <v>42009</v>
      </c>
      <c r="BN6" s="61" t="s">
        <v>150</v>
      </c>
      <c r="BO6" s="1" t="s">
        <v>151</v>
      </c>
      <c r="BP6" s="54" t="s">
        <v>152</v>
      </c>
      <c r="BQ6" s="55">
        <v>512</v>
      </c>
      <c r="BR6" s="196">
        <v>512</v>
      </c>
      <c r="BS6" s="1"/>
      <c r="BT6" s="197" t="s">
        <v>153</v>
      </c>
      <c r="BU6" s="51">
        <v>6</v>
      </c>
      <c r="BV6" s="51">
        <v>42</v>
      </c>
      <c r="BW6" s="198">
        <v>42011</v>
      </c>
    </row>
    <row r="7" spans="1:75" x14ac:dyDescent="0.35">
      <c r="A7" s="245" t="s">
        <v>223</v>
      </c>
      <c r="B7" s="28"/>
      <c r="C7" s="28"/>
      <c r="D7" s="245" t="s">
        <v>223</v>
      </c>
      <c r="E7" s="28"/>
      <c r="F7" s="28"/>
      <c r="G7" s="245" t="s">
        <v>223</v>
      </c>
      <c r="H7" s="28"/>
      <c r="I7" s="28"/>
      <c r="J7" s="245" t="s">
        <v>223</v>
      </c>
      <c r="K7" s="28"/>
      <c r="L7" s="28"/>
      <c r="M7" s="245" t="s">
        <v>225</v>
      </c>
      <c r="N7" s="28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E7" s="372">
        <v>42052</v>
      </c>
      <c r="AF7" s="372"/>
      <c r="AG7" s="372"/>
      <c r="AH7" s="372"/>
      <c r="AI7" s="372"/>
      <c r="AJ7" s="372"/>
      <c r="AK7" s="372"/>
      <c r="AL7" s="372"/>
      <c r="AM7" s="372"/>
      <c r="AN7" s="247"/>
      <c r="AO7" s="231"/>
      <c r="AP7" s="242">
        <v>42177</v>
      </c>
      <c r="AQ7" s="216">
        <v>2</v>
      </c>
      <c r="AR7" s="260"/>
      <c r="AT7" s="342" t="s">
        <v>22</v>
      </c>
      <c r="AU7" s="36" t="s">
        <v>18</v>
      </c>
      <c r="AV7" s="296">
        <v>512</v>
      </c>
      <c r="AW7" s="296">
        <v>571</v>
      </c>
      <c r="AX7" s="296">
        <v>270</v>
      </c>
      <c r="AY7" s="296">
        <v>483</v>
      </c>
      <c r="AZ7" s="296">
        <v>1014</v>
      </c>
      <c r="BA7" s="296">
        <v>1099</v>
      </c>
      <c r="BB7" s="296">
        <v>1071</v>
      </c>
      <c r="BC7" s="296">
        <v>625</v>
      </c>
      <c r="BD7" s="296">
        <v>415</v>
      </c>
      <c r="BE7" s="296">
        <v>622</v>
      </c>
      <c r="BF7" s="296">
        <v>669</v>
      </c>
      <c r="BG7" s="296">
        <v>913</v>
      </c>
      <c r="BH7" s="297">
        <f t="shared" si="0"/>
        <v>688.66666666666663</v>
      </c>
      <c r="BI7" s="203"/>
      <c r="BJ7" s="1" t="s">
        <v>236</v>
      </c>
      <c r="BK7" s="200">
        <v>53</v>
      </c>
      <c r="BL7" s="50">
        <v>42009</v>
      </c>
      <c r="BM7" s="50">
        <v>42009</v>
      </c>
      <c r="BN7" s="1" t="s">
        <v>20</v>
      </c>
      <c r="BO7" s="1" t="s">
        <v>151</v>
      </c>
      <c r="BP7" s="1" t="s">
        <v>154</v>
      </c>
      <c r="BQ7" s="55">
        <v>355</v>
      </c>
      <c r="BR7" s="196">
        <v>355</v>
      </c>
      <c r="BS7" s="55"/>
      <c r="BT7" s="1" t="s">
        <v>153</v>
      </c>
      <c r="BU7" s="51">
        <v>2</v>
      </c>
      <c r="BV7" s="51">
        <v>8</v>
      </c>
      <c r="BW7" s="198">
        <v>42010</v>
      </c>
    </row>
    <row r="8" spans="1:75" x14ac:dyDescent="0.35">
      <c r="A8" s="183" t="s">
        <v>24</v>
      </c>
      <c r="B8" s="183" t="s">
        <v>25</v>
      </c>
      <c r="C8" s="184" t="s">
        <v>126</v>
      </c>
      <c r="D8" s="183" t="s">
        <v>24</v>
      </c>
      <c r="E8" s="183" t="s">
        <v>25</v>
      </c>
      <c r="F8" s="184" t="s">
        <v>126</v>
      </c>
      <c r="G8" s="183" t="s">
        <v>24</v>
      </c>
      <c r="H8" s="183" t="s">
        <v>25</v>
      </c>
      <c r="I8" s="184" t="s">
        <v>126</v>
      </c>
      <c r="J8" s="183" t="s">
        <v>24</v>
      </c>
      <c r="K8" s="183" t="s">
        <v>25</v>
      </c>
      <c r="L8" s="184" t="s">
        <v>126</v>
      </c>
      <c r="M8" s="394" t="s">
        <v>130</v>
      </c>
      <c r="N8" s="395"/>
      <c r="P8" s="154"/>
      <c r="Q8" s="354" t="s">
        <v>56</v>
      </c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154"/>
      <c r="AE8" s="164" t="s">
        <v>17</v>
      </c>
      <c r="AF8" s="162">
        <v>0.51388888888888895</v>
      </c>
      <c r="AG8" s="303">
        <v>0.6</v>
      </c>
      <c r="AH8" s="164">
        <v>8.1199999999999992</v>
      </c>
      <c r="AI8" s="164">
        <v>0.99299999999999999</v>
      </c>
      <c r="AJ8" s="164">
        <v>16.61</v>
      </c>
      <c r="AK8" s="207">
        <v>8</v>
      </c>
      <c r="AL8" s="241" t="s">
        <v>212</v>
      </c>
      <c r="AM8" s="229">
        <v>0</v>
      </c>
      <c r="AN8" s="268">
        <v>0</v>
      </c>
      <c r="AO8" s="59"/>
      <c r="AP8" s="242">
        <v>42191</v>
      </c>
      <c r="AQ8" s="216">
        <v>5</v>
      </c>
      <c r="AR8" s="260"/>
      <c r="AT8" s="342"/>
      <c r="AU8" s="36" t="s">
        <v>20</v>
      </c>
      <c r="AV8" s="296">
        <v>355</v>
      </c>
      <c r="AW8" s="296">
        <v>206</v>
      </c>
      <c r="AX8" s="296">
        <v>88</v>
      </c>
      <c r="AY8" s="296">
        <v>153</v>
      </c>
      <c r="AZ8" s="296">
        <v>668</v>
      </c>
      <c r="BA8" s="296">
        <v>796</v>
      </c>
      <c r="BB8" s="296">
        <v>737</v>
      </c>
      <c r="BC8" s="296">
        <v>451</v>
      </c>
      <c r="BD8" s="296">
        <v>326</v>
      </c>
      <c r="BE8" s="296"/>
      <c r="BF8" s="296"/>
      <c r="BG8" s="296"/>
      <c r="BH8" s="297">
        <f t="shared" si="0"/>
        <v>420</v>
      </c>
      <c r="BI8" s="203"/>
      <c r="BJ8" s="1" t="s">
        <v>236</v>
      </c>
      <c r="BK8" s="200">
        <v>53</v>
      </c>
      <c r="BL8" s="50">
        <v>42009</v>
      </c>
      <c r="BM8" s="50">
        <v>42009</v>
      </c>
      <c r="BN8" s="1" t="s">
        <v>155</v>
      </c>
      <c r="BO8" s="1" t="s">
        <v>151</v>
      </c>
      <c r="BP8" s="1" t="s">
        <v>156</v>
      </c>
      <c r="BQ8" s="55">
        <v>127</v>
      </c>
      <c r="BR8" s="196">
        <v>127</v>
      </c>
      <c r="BS8" s="55"/>
      <c r="BT8" s="197" t="s">
        <v>153</v>
      </c>
      <c r="BU8" s="199">
        <v>5</v>
      </c>
      <c r="BV8" s="199">
        <v>35</v>
      </c>
      <c r="BW8" s="198">
        <v>42013</v>
      </c>
    </row>
    <row r="9" spans="1:75" x14ac:dyDescent="0.35">
      <c r="A9" s="185" t="s">
        <v>129</v>
      </c>
      <c r="B9" s="164"/>
      <c r="C9" s="159"/>
      <c r="D9" s="185" t="s">
        <v>129</v>
      </c>
      <c r="E9" s="164"/>
      <c r="F9" s="155"/>
      <c r="G9" s="185" t="s">
        <v>129</v>
      </c>
      <c r="H9" s="164"/>
      <c r="I9" s="155"/>
      <c r="J9" s="185" t="s">
        <v>129</v>
      </c>
      <c r="K9" s="164"/>
      <c r="L9" s="155"/>
      <c r="M9" s="186" t="s">
        <v>126</v>
      </c>
      <c r="N9" s="155">
        <v>0</v>
      </c>
      <c r="P9" s="154"/>
      <c r="Q9" s="187">
        <v>31</v>
      </c>
      <c r="R9" s="187">
        <v>28</v>
      </c>
      <c r="S9" s="187">
        <v>31</v>
      </c>
      <c r="T9" s="187">
        <v>30</v>
      </c>
      <c r="U9" s="187">
        <v>31</v>
      </c>
      <c r="V9" s="187">
        <v>30</v>
      </c>
      <c r="W9" s="187">
        <v>31</v>
      </c>
      <c r="X9" s="187">
        <v>31</v>
      </c>
      <c r="Y9" s="188">
        <v>30</v>
      </c>
      <c r="Z9" s="188">
        <v>31</v>
      </c>
      <c r="AA9" s="188">
        <v>30</v>
      </c>
      <c r="AB9" s="188">
        <v>31</v>
      </c>
      <c r="AC9" s="154"/>
      <c r="AE9" s="164" t="s">
        <v>22</v>
      </c>
      <c r="AF9" s="162">
        <v>0.52430555555555558</v>
      </c>
      <c r="AG9" s="303">
        <v>0.1</v>
      </c>
      <c r="AH9" s="164">
        <v>8.1300000000000008</v>
      </c>
      <c r="AI9" s="164">
        <v>0.98599999999999999</v>
      </c>
      <c r="AJ9" s="164">
        <v>14.48</v>
      </c>
      <c r="AK9" s="207">
        <v>2</v>
      </c>
      <c r="AL9" s="241" t="s">
        <v>212</v>
      </c>
      <c r="AM9" s="229">
        <v>0.1</v>
      </c>
      <c r="AN9" s="268">
        <v>2</v>
      </c>
      <c r="AO9" s="59"/>
      <c r="AP9" s="242">
        <v>42241</v>
      </c>
      <c r="AQ9" s="216">
        <v>1</v>
      </c>
      <c r="AR9" s="260"/>
      <c r="AT9" s="342"/>
      <c r="AU9" s="40" t="s">
        <v>23</v>
      </c>
      <c r="AV9" s="296">
        <v>127</v>
      </c>
      <c r="AW9" s="296">
        <v>21</v>
      </c>
      <c r="AX9" s="296">
        <v>27</v>
      </c>
      <c r="AY9" s="296">
        <v>18</v>
      </c>
      <c r="AZ9" s="296">
        <v>17</v>
      </c>
      <c r="BA9" s="296">
        <v>15</v>
      </c>
      <c r="BB9" s="296">
        <v>50</v>
      </c>
      <c r="BC9" s="296">
        <v>15</v>
      </c>
      <c r="BD9" s="296">
        <v>16</v>
      </c>
      <c r="BE9" s="38"/>
      <c r="BF9" s="296"/>
      <c r="BG9" s="296"/>
      <c r="BH9" s="297">
        <f t="shared" si="0"/>
        <v>34</v>
      </c>
      <c r="BI9" s="203"/>
      <c r="BJ9" s="1" t="s">
        <v>236</v>
      </c>
      <c r="BK9" s="200">
        <v>53</v>
      </c>
      <c r="BL9" s="50">
        <v>42009</v>
      </c>
      <c r="BM9" s="50">
        <v>42009</v>
      </c>
      <c r="BN9" s="1" t="s">
        <v>29</v>
      </c>
      <c r="BO9" s="1" t="s">
        <v>151</v>
      </c>
      <c r="BP9" s="54" t="s">
        <v>158</v>
      </c>
      <c r="BQ9" s="55">
        <v>34</v>
      </c>
      <c r="BR9" s="196">
        <v>34</v>
      </c>
      <c r="BS9" s="55"/>
      <c r="BT9" s="1" t="s">
        <v>153</v>
      </c>
      <c r="BU9" s="51">
        <v>2</v>
      </c>
      <c r="BV9" s="51">
        <v>8</v>
      </c>
      <c r="BW9" s="198">
        <v>42011</v>
      </c>
    </row>
    <row r="10" spans="1:75" x14ac:dyDescent="0.35">
      <c r="A10" s="185" t="s">
        <v>32</v>
      </c>
      <c r="B10" s="164"/>
      <c r="C10" s="159"/>
      <c r="D10" s="185" t="s">
        <v>32</v>
      </c>
      <c r="E10" s="164"/>
      <c r="F10" s="164"/>
      <c r="G10" s="185" t="s">
        <v>32</v>
      </c>
      <c r="H10" s="164"/>
      <c r="I10" s="164"/>
      <c r="J10" s="185" t="s">
        <v>32</v>
      </c>
      <c r="K10" s="164"/>
      <c r="L10" s="164"/>
      <c r="M10" s="185" t="s">
        <v>32</v>
      </c>
      <c r="N10" s="164"/>
      <c r="P10" s="177" t="s">
        <v>15</v>
      </c>
      <c r="Q10" s="178" t="s">
        <v>134</v>
      </c>
      <c r="R10" s="178" t="s">
        <v>135</v>
      </c>
      <c r="S10" s="178" t="s">
        <v>136</v>
      </c>
      <c r="T10" s="178" t="s">
        <v>137</v>
      </c>
      <c r="U10" s="178" t="s">
        <v>138</v>
      </c>
      <c r="V10" s="178" t="s">
        <v>139</v>
      </c>
      <c r="W10" s="178" t="s">
        <v>140</v>
      </c>
      <c r="X10" s="178" t="s">
        <v>141</v>
      </c>
      <c r="Y10" s="178" t="s">
        <v>142</v>
      </c>
      <c r="Z10" s="178" t="s">
        <v>143</v>
      </c>
      <c r="AA10" s="178" t="s">
        <v>144</v>
      </c>
      <c r="AB10" s="178" t="s">
        <v>145</v>
      </c>
      <c r="AC10" s="188" t="s">
        <v>60</v>
      </c>
      <c r="AE10" s="164" t="s">
        <v>28</v>
      </c>
      <c r="AF10" s="162">
        <v>0.53819444444444442</v>
      </c>
      <c r="AG10" s="303">
        <v>0.5</v>
      </c>
      <c r="AH10" s="164">
        <v>8.1</v>
      </c>
      <c r="AI10" s="164">
        <v>0.995</v>
      </c>
      <c r="AJ10" s="164">
        <v>14.47</v>
      </c>
      <c r="AK10" s="207">
        <v>4</v>
      </c>
      <c r="AL10" s="241" t="s">
        <v>212</v>
      </c>
      <c r="AM10" s="229">
        <v>0.02</v>
      </c>
      <c r="AN10" s="268">
        <v>1</v>
      </c>
      <c r="AO10" s="59"/>
      <c r="AP10" s="242">
        <v>42275</v>
      </c>
      <c r="AQ10" s="216">
        <v>1</v>
      </c>
      <c r="AR10" s="260"/>
      <c r="AT10" s="342"/>
      <c r="AU10" s="36" t="s">
        <v>29</v>
      </c>
      <c r="AV10" s="296">
        <v>34</v>
      </c>
      <c r="AW10" s="296">
        <v>10</v>
      </c>
      <c r="AX10" s="296">
        <v>12</v>
      </c>
      <c r="AY10" s="296">
        <v>31</v>
      </c>
      <c r="AZ10" s="296">
        <v>9</v>
      </c>
      <c r="BA10" s="296">
        <v>30</v>
      </c>
      <c r="BB10" s="296">
        <v>66</v>
      </c>
      <c r="BC10" s="296">
        <v>29</v>
      </c>
      <c r="BD10" s="296">
        <v>14</v>
      </c>
      <c r="BE10" s="296">
        <v>18</v>
      </c>
      <c r="BF10" s="296">
        <v>6</v>
      </c>
      <c r="BG10" s="296">
        <v>15</v>
      </c>
      <c r="BH10" s="297">
        <f t="shared" si="0"/>
        <v>22.833333333333332</v>
      </c>
      <c r="BI10" s="203"/>
      <c r="BJ10" s="1" t="s">
        <v>237</v>
      </c>
      <c r="BK10" s="49">
        <v>54</v>
      </c>
      <c r="BL10" s="50">
        <v>42009</v>
      </c>
      <c r="BM10" s="50">
        <v>42009</v>
      </c>
      <c r="BN10" s="61" t="s">
        <v>150</v>
      </c>
      <c r="BO10" s="1" t="s">
        <v>151</v>
      </c>
      <c r="BP10" s="54" t="s">
        <v>152</v>
      </c>
      <c r="BQ10" s="55">
        <v>722</v>
      </c>
      <c r="BR10" s="196">
        <v>722</v>
      </c>
      <c r="BS10" s="1"/>
      <c r="BT10" s="197" t="s">
        <v>153</v>
      </c>
      <c r="BU10" s="51">
        <v>6</v>
      </c>
      <c r="BV10" s="51">
        <v>42</v>
      </c>
      <c r="BW10" s="198">
        <v>42011</v>
      </c>
    </row>
    <row r="11" spans="1:75" x14ac:dyDescent="0.35">
      <c r="A11" s="185" t="s">
        <v>10</v>
      </c>
      <c r="B11" s="164"/>
      <c r="C11" s="159"/>
      <c r="D11" s="185" t="s">
        <v>10</v>
      </c>
      <c r="E11" s="164"/>
      <c r="F11" s="164"/>
      <c r="G11" s="185" t="s">
        <v>10</v>
      </c>
      <c r="H11" s="164"/>
      <c r="I11" s="164"/>
      <c r="J11" s="185" t="s">
        <v>10</v>
      </c>
      <c r="K11" s="164"/>
      <c r="L11" s="164"/>
      <c r="M11" s="185" t="s">
        <v>10</v>
      </c>
      <c r="N11" s="164"/>
      <c r="P11" s="177" t="s">
        <v>17</v>
      </c>
      <c r="Q11" s="166">
        <f>Q3*1.93*Q$9</f>
        <v>15.256649999999999</v>
      </c>
      <c r="R11" s="166">
        <f t="shared" ref="R11:Y11" si="1">R3*1.983*R$9</f>
        <v>24.430560000000003</v>
      </c>
      <c r="S11" s="166">
        <f t="shared" si="1"/>
        <v>35.961705000000002</v>
      </c>
      <c r="T11" s="166">
        <f t="shared" si="1"/>
        <v>70.79310000000001</v>
      </c>
      <c r="U11" s="166">
        <f t="shared" si="1"/>
        <v>119.87235</v>
      </c>
      <c r="V11" s="166">
        <f t="shared" si="1"/>
        <v>99.645750000000007</v>
      </c>
      <c r="W11" s="166">
        <f t="shared" si="1"/>
        <v>107.82364200000001</v>
      </c>
      <c r="X11" s="166">
        <f t="shared" si="1"/>
        <v>46.719480000000004</v>
      </c>
      <c r="Y11" s="166">
        <f t="shared" si="1"/>
        <v>46.99710000000001</v>
      </c>
      <c r="Z11" s="166">
        <f t="shared" ref="Z11:AB11" si="2">Z3*1.983*Z$9</f>
        <v>95.590515000000011</v>
      </c>
      <c r="AA11" s="166">
        <f t="shared" si="2"/>
        <v>59.01408</v>
      </c>
      <c r="AB11" s="166">
        <f t="shared" si="2"/>
        <v>47.948940000000007</v>
      </c>
      <c r="AC11" s="167">
        <f>SUM(Q11:AB11)</f>
        <v>770.05387200000007</v>
      </c>
      <c r="AE11" s="164" t="s">
        <v>30</v>
      </c>
      <c r="AF11" s="162">
        <v>0.53125</v>
      </c>
      <c r="AG11" s="304">
        <v>0.4</v>
      </c>
      <c r="AH11" s="164">
        <v>8.0299999999999994</v>
      </c>
      <c r="AI11" s="164">
        <v>1.0669999999999999</v>
      </c>
      <c r="AJ11" s="164">
        <v>14.05</v>
      </c>
      <c r="AK11" s="207">
        <v>8</v>
      </c>
      <c r="AL11" s="241" t="s">
        <v>212</v>
      </c>
      <c r="AM11" s="229">
        <v>0</v>
      </c>
      <c r="AN11" s="268">
        <v>0</v>
      </c>
      <c r="AO11" s="59"/>
      <c r="AP11" s="242">
        <v>42305</v>
      </c>
      <c r="AQ11" s="216">
        <v>1</v>
      </c>
      <c r="AR11" s="260"/>
      <c r="AT11" s="341" t="s">
        <v>28</v>
      </c>
      <c r="AU11" s="11" t="s">
        <v>18</v>
      </c>
      <c r="AV11" s="212">
        <v>722</v>
      </c>
      <c r="AW11" s="212">
        <v>628</v>
      </c>
      <c r="AX11" s="212">
        <v>477</v>
      </c>
      <c r="AY11" s="212">
        <v>487</v>
      </c>
      <c r="AZ11" s="212">
        <v>1073</v>
      </c>
      <c r="BA11" s="212">
        <v>1400</v>
      </c>
      <c r="BB11" s="212">
        <v>1058</v>
      </c>
      <c r="BC11" s="212">
        <v>578</v>
      </c>
      <c r="BD11" s="212">
        <v>440</v>
      </c>
      <c r="BE11" s="212">
        <v>700</v>
      </c>
      <c r="BF11" s="212">
        <v>665</v>
      </c>
      <c r="BG11" s="212">
        <v>948</v>
      </c>
      <c r="BH11" s="210">
        <f t="shared" si="0"/>
        <v>764.66666666666663</v>
      </c>
      <c r="BI11" s="203"/>
      <c r="BJ11" s="1" t="s">
        <v>237</v>
      </c>
      <c r="BK11" s="49">
        <v>54</v>
      </c>
      <c r="BL11" s="50">
        <v>42009</v>
      </c>
      <c r="BM11" s="50">
        <v>42009</v>
      </c>
      <c r="BN11" s="1" t="s">
        <v>20</v>
      </c>
      <c r="BO11" s="1" t="s">
        <v>151</v>
      </c>
      <c r="BP11" s="1" t="s">
        <v>154</v>
      </c>
      <c r="BQ11" s="55">
        <v>498</v>
      </c>
      <c r="BR11" s="196">
        <v>498</v>
      </c>
      <c r="BS11" s="55"/>
      <c r="BT11" s="1" t="s">
        <v>153</v>
      </c>
      <c r="BU11" s="51">
        <v>2</v>
      </c>
      <c r="BV11" s="51">
        <v>8</v>
      </c>
      <c r="BW11" s="198">
        <v>42010</v>
      </c>
    </row>
    <row r="12" spans="1:75" x14ac:dyDescent="0.35">
      <c r="A12" s="185" t="s">
        <v>33</v>
      </c>
      <c r="B12" s="155"/>
      <c r="C12" s="155"/>
      <c r="D12" s="185" t="s">
        <v>33</v>
      </c>
      <c r="E12" s="155"/>
      <c r="F12" s="155"/>
      <c r="G12" s="185" t="s">
        <v>33</v>
      </c>
      <c r="H12" s="155"/>
      <c r="I12" s="155"/>
      <c r="J12" s="185" t="s">
        <v>33</v>
      </c>
      <c r="K12" s="155"/>
      <c r="L12" s="155"/>
      <c r="M12" s="185" t="s">
        <v>33</v>
      </c>
      <c r="N12" s="155"/>
      <c r="P12" s="177" t="s">
        <v>22</v>
      </c>
      <c r="Q12" s="166">
        <f t="shared" ref="Q12:Q14" si="3">Q4*1.93*Q$9</f>
        <v>8.2565400000000011</v>
      </c>
      <c r="R12" s="166">
        <f t="shared" ref="R12:R14" si="4">R4*1.983*R$9</f>
        <v>5.6079240000000006</v>
      </c>
      <c r="S12" s="166">
        <f t="shared" ref="S12:Y14" si="5">S4*1.983*S$9</f>
        <v>18.872211</v>
      </c>
      <c r="T12" s="166">
        <f t="shared" si="5"/>
        <v>52.648650000000004</v>
      </c>
      <c r="U12" s="166">
        <f t="shared" si="5"/>
        <v>88.521119999999996</v>
      </c>
      <c r="V12" s="166">
        <f t="shared" si="5"/>
        <v>70.971570000000014</v>
      </c>
      <c r="W12" s="166">
        <f t="shared" si="5"/>
        <v>74.505275999999995</v>
      </c>
      <c r="X12" s="166">
        <f t="shared" si="5"/>
        <v>23.974470000000004</v>
      </c>
      <c r="Y12" s="166">
        <f t="shared" si="5"/>
        <v>16.181280000000001</v>
      </c>
      <c r="Z12" s="166">
        <f t="shared" ref="Z12:AB12" si="6">Z4*1.983*Z$9</f>
        <v>78.931332000000012</v>
      </c>
      <c r="AA12" s="166">
        <f t="shared" si="6"/>
        <v>40.453200000000002</v>
      </c>
      <c r="AB12" s="166">
        <f t="shared" si="6"/>
        <v>27.048120000000001</v>
      </c>
      <c r="AC12" s="167">
        <f>SUM(Q12:AB12)</f>
        <v>505.97169300000002</v>
      </c>
      <c r="AE12" s="372">
        <v>42086</v>
      </c>
      <c r="AF12" s="372"/>
      <c r="AG12" s="372"/>
      <c r="AH12" s="372"/>
      <c r="AI12" s="372"/>
      <c r="AJ12" s="372"/>
      <c r="AK12" s="372"/>
      <c r="AL12" s="372"/>
      <c r="AM12" s="372"/>
      <c r="AN12" s="247"/>
      <c r="AO12" s="231"/>
      <c r="AP12" s="242">
        <v>42324</v>
      </c>
      <c r="AQ12" s="216">
        <v>35</v>
      </c>
      <c r="AR12" s="260"/>
      <c r="AT12" s="341"/>
      <c r="AU12" s="11" t="s">
        <v>20</v>
      </c>
      <c r="AV12" s="212">
        <v>498</v>
      </c>
      <c r="AW12" s="212">
        <v>363</v>
      </c>
      <c r="AX12" s="212">
        <v>266</v>
      </c>
      <c r="AY12" s="212">
        <v>219</v>
      </c>
      <c r="AZ12" s="212">
        <v>781</v>
      </c>
      <c r="BA12" s="212">
        <v>1130</v>
      </c>
      <c r="BB12" s="212">
        <v>724</v>
      </c>
      <c r="BC12" s="212">
        <v>400</v>
      </c>
      <c r="BD12" s="212">
        <v>363</v>
      </c>
      <c r="BE12" s="212"/>
      <c r="BF12" s="212"/>
      <c r="BG12" s="212"/>
      <c r="BH12" s="210">
        <f t="shared" si="0"/>
        <v>527.11111111111109</v>
      </c>
      <c r="BI12" s="203"/>
      <c r="BJ12" s="1" t="s">
        <v>237</v>
      </c>
      <c r="BK12" s="49">
        <v>54</v>
      </c>
      <c r="BL12" s="50">
        <v>42009</v>
      </c>
      <c r="BM12" s="50">
        <v>42009</v>
      </c>
      <c r="BN12" s="1" t="s">
        <v>155</v>
      </c>
      <c r="BO12" s="1" t="s">
        <v>151</v>
      </c>
      <c r="BP12" s="1" t="s">
        <v>156</v>
      </c>
      <c r="BQ12" s="55">
        <v>42</v>
      </c>
      <c r="BR12" s="196">
        <v>42</v>
      </c>
      <c r="BS12" s="55"/>
      <c r="BT12" s="197" t="s">
        <v>153</v>
      </c>
      <c r="BU12" s="199">
        <v>5</v>
      </c>
      <c r="BV12" s="199">
        <v>35</v>
      </c>
      <c r="BW12" s="198">
        <v>42013</v>
      </c>
    </row>
    <row r="13" spans="1:75" x14ac:dyDescent="0.35">
      <c r="A13" s="185" t="s">
        <v>35</v>
      </c>
      <c r="B13" s="155"/>
      <c r="C13" s="155"/>
      <c r="D13" s="185" t="s">
        <v>35</v>
      </c>
      <c r="E13" s="155"/>
      <c r="F13" s="155"/>
      <c r="G13" s="185" t="s">
        <v>35</v>
      </c>
      <c r="H13" s="155"/>
      <c r="I13" s="155"/>
      <c r="J13" s="185" t="s">
        <v>35</v>
      </c>
      <c r="K13" s="155"/>
      <c r="L13" s="155"/>
      <c r="M13" s="185" t="s">
        <v>35</v>
      </c>
      <c r="N13" s="155"/>
      <c r="P13" s="177" t="s">
        <v>28</v>
      </c>
      <c r="Q13" s="166">
        <f t="shared" si="3"/>
        <v>8.3762000000000008</v>
      </c>
      <c r="R13" s="166">
        <f t="shared" si="4"/>
        <v>3.7201080000000002</v>
      </c>
      <c r="S13" s="166">
        <f t="shared" si="5"/>
        <v>10.942194000000001</v>
      </c>
      <c r="T13" s="166">
        <f t="shared" si="5"/>
        <v>17.49006</v>
      </c>
      <c r="U13" s="166">
        <f t="shared" si="5"/>
        <v>54.710970000000003</v>
      </c>
      <c r="V13" s="166">
        <f t="shared" si="5"/>
        <v>25.104779999999998</v>
      </c>
      <c r="W13" s="166">
        <f t="shared" si="5"/>
        <v>18.318953999999998</v>
      </c>
      <c r="X13" s="166">
        <f t="shared" si="5"/>
        <v>18.749265000000001</v>
      </c>
      <c r="Y13" s="166">
        <f t="shared" si="5"/>
        <v>8.9235000000000007</v>
      </c>
      <c r="Z13" s="166">
        <f t="shared" ref="Z13:AB13" si="7">Z5*1.983*Z$9</f>
        <v>36.269069999999999</v>
      </c>
      <c r="AA13" s="166">
        <f t="shared" si="7"/>
        <v>13.087800000000001</v>
      </c>
      <c r="AB13" s="166">
        <f t="shared" si="7"/>
        <v>14.138790000000002</v>
      </c>
      <c r="AC13" s="167">
        <f>SUM(Q13:AB13)</f>
        <v>229.83169100000001</v>
      </c>
      <c r="AE13" s="164" t="s">
        <v>17</v>
      </c>
      <c r="AF13" s="162">
        <v>0.51736111111111105</v>
      </c>
      <c r="AG13" s="305">
        <v>6.3</v>
      </c>
      <c r="AH13" s="168">
        <v>7.78</v>
      </c>
      <c r="AI13" s="168">
        <v>0.98899999999999999</v>
      </c>
      <c r="AJ13" s="168">
        <v>13.73</v>
      </c>
      <c r="AK13" s="207">
        <v>1</v>
      </c>
      <c r="AL13" s="257" t="s">
        <v>212</v>
      </c>
      <c r="AM13" s="275">
        <v>0.05</v>
      </c>
      <c r="AN13" s="148">
        <v>1.5</v>
      </c>
      <c r="AO13" s="59"/>
      <c r="AP13" s="242">
        <v>42345</v>
      </c>
      <c r="AQ13" s="216">
        <v>1</v>
      </c>
      <c r="AR13" s="260"/>
      <c r="AT13" s="341"/>
      <c r="AU13" s="22" t="s">
        <v>23</v>
      </c>
      <c r="AV13" s="212">
        <v>42</v>
      </c>
      <c r="AW13" s="212">
        <v>29</v>
      </c>
      <c r="AX13" s="212">
        <v>28</v>
      </c>
      <c r="AY13" s="212">
        <v>21</v>
      </c>
      <c r="AZ13" s="212">
        <v>21</v>
      </c>
      <c r="BA13" s="212">
        <v>31</v>
      </c>
      <c r="BB13" s="212">
        <v>45</v>
      </c>
      <c r="BC13" s="212">
        <v>21</v>
      </c>
      <c r="BD13" s="212">
        <v>22</v>
      </c>
      <c r="BE13" s="212"/>
      <c r="BF13" s="212"/>
      <c r="BG13" s="212"/>
      <c r="BH13" s="210">
        <f t="shared" si="0"/>
        <v>28.888888888888889</v>
      </c>
      <c r="BI13" s="203"/>
      <c r="BJ13" s="1" t="s">
        <v>237</v>
      </c>
      <c r="BK13" s="49">
        <v>54</v>
      </c>
      <c r="BL13" s="50">
        <v>42009</v>
      </c>
      <c r="BM13" s="50">
        <v>42009</v>
      </c>
      <c r="BN13" s="1" t="s">
        <v>29</v>
      </c>
      <c r="BO13" s="1" t="s">
        <v>151</v>
      </c>
      <c r="BP13" s="54" t="s">
        <v>158</v>
      </c>
      <c r="BQ13" s="55">
        <v>61</v>
      </c>
      <c r="BR13" s="196">
        <v>61</v>
      </c>
      <c r="BS13" s="1"/>
      <c r="BT13" s="1" t="s">
        <v>153</v>
      </c>
      <c r="BU13" s="51">
        <v>2</v>
      </c>
      <c r="BV13" s="51">
        <v>8</v>
      </c>
      <c r="BW13" s="198">
        <v>42011</v>
      </c>
    </row>
    <row r="14" spans="1:75" x14ac:dyDescent="0.35">
      <c r="A14" s="193" t="s">
        <v>148</v>
      </c>
      <c r="B14" s="401" t="s">
        <v>280</v>
      </c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P14" s="177" t="s">
        <v>30</v>
      </c>
      <c r="Q14" s="166">
        <f t="shared" si="3"/>
        <v>0.71796000000000004</v>
      </c>
      <c r="R14" s="166">
        <f t="shared" si="4"/>
        <v>1.721244</v>
      </c>
      <c r="S14" s="166">
        <f t="shared" si="5"/>
        <v>8.1759090000000008</v>
      </c>
      <c r="T14" s="166">
        <f t="shared" si="5"/>
        <v>30.994290000000003</v>
      </c>
      <c r="U14" s="166">
        <f t="shared" si="5"/>
        <v>39.957450000000001</v>
      </c>
      <c r="V14" s="166">
        <f t="shared" si="5"/>
        <v>37.181250000000006</v>
      </c>
      <c r="W14" s="166">
        <f t="shared" si="5"/>
        <v>29.261147999999999</v>
      </c>
      <c r="X14" s="166">
        <f t="shared" si="5"/>
        <v>7.1308680000000004</v>
      </c>
      <c r="Y14" s="166">
        <f t="shared" si="5"/>
        <v>8.2691100000000013</v>
      </c>
      <c r="Z14" s="166">
        <f t="shared" ref="Z14:AB14" si="8">Z6*1.983*Z$9</f>
        <v>45.367074000000002</v>
      </c>
      <c r="AA14" s="166">
        <f t="shared" si="8"/>
        <v>22.011299999999999</v>
      </c>
      <c r="AB14" s="166">
        <f t="shared" si="8"/>
        <v>9.2209500000000002</v>
      </c>
      <c r="AC14" s="167">
        <f>SUM(Q14:AB14)</f>
        <v>240.00855300000001</v>
      </c>
      <c r="AE14" s="159" t="s">
        <v>22</v>
      </c>
      <c r="AF14" s="162">
        <v>0.52500000000000002</v>
      </c>
      <c r="AG14" s="305">
        <v>8.6999999999999993</v>
      </c>
      <c r="AH14" s="168">
        <v>7.83</v>
      </c>
      <c r="AI14" s="168">
        <v>0.98599999999999999</v>
      </c>
      <c r="AJ14" s="168">
        <v>12.83</v>
      </c>
      <c r="AK14" s="207">
        <v>1</v>
      </c>
      <c r="AL14" s="257" t="s">
        <v>212</v>
      </c>
      <c r="AM14" s="275">
        <v>0.44</v>
      </c>
      <c r="AN14" s="135">
        <v>2</v>
      </c>
      <c r="AO14" s="30"/>
      <c r="AP14" s="28" t="s">
        <v>281</v>
      </c>
      <c r="AQ14" s="135">
        <f>GEOMEAN(AQ2:AQ13)</f>
        <v>3.1220235693426548</v>
      </c>
      <c r="AT14" s="341"/>
      <c r="AU14" s="11" t="s">
        <v>29</v>
      </c>
      <c r="AV14" s="212">
        <v>61</v>
      </c>
      <c r="AW14" s="212">
        <v>130</v>
      </c>
      <c r="AX14" s="212">
        <v>21</v>
      </c>
      <c r="AY14" s="212">
        <v>90</v>
      </c>
      <c r="AZ14" s="212">
        <v>12</v>
      </c>
      <c r="BA14" s="212">
        <v>41</v>
      </c>
      <c r="BB14" s="212">
        <v>61</v>
      </c>
      <c r="BC14" s="212">
        <v>47</v>
      </c>
      <c r="BD14" s="212">
        <v>27</v>
      </c>
      <c r="BE14" s="212">
        <v>55</v>
      </c>
      <c r="BF14" s="212">
        <v>47</v>
      </c>
      <c r="BG14" s="212">
        <v>23</v>
      </c>
      <c r="BH14" s="210">
        <f t="shared" si="0"/>
        <v>51.25</v>
      </c>
      <c r="BI14" s="203"/>
      <c r="BJ14" s="1" t="s">
        <v>238</v>
      </c>
      <c r="BK14" s="49">
        <v>55</v>
      </c>
      <c r="BL14" s="50">
        <v>42009</v>
      </c>
      <c r="BM14" s="50">
        <v>42009</v>
      </c>
      <c r="BN14" s="61" t="s">
        <v>150</v>
      </c>
      <c r="BO14" s="1" t="s">
        <v>151</v>
      </c>
      <c r="BP14" s="54" t="s">
        <v>152</v>
      </c>
      <c r="BQ14" s="55">
        <v>487</v>
      </c>
      <c r="BR14" s="196">
        <v>487</v>
      </c>
      <c r="BS14" s="1"/>
      <c r="BT14" s="197" t="s">
        <v>153</v>
      </c>
      <c r="BU14" s="51">
        <v>6</v>
      </c>
      <c r="BV14" s="51">
        <v>42</v>
      </c>
      <c r="BW14" s="198">
        <v>42011</v>
      </c>
    </row>
    <row r="15" spans="1:75" x14ac:dyDescent="0.35">
      <c r="A15" s="154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E15" s="159" t="s">
        <v>28</v>
      </c>
      <c r="AF15" s="162">
        <v>0.53472222222222221</v>
      </c>
      <c r="AG15" s="305">
        <v>9.9</v>
      </c>
      <c r="AH15" s="168">
        <v>7.82</v>
      </c>
      <c r="AI15" s="168">
        <v>0.93300000000000005</v>
      </c>
      <c r="AJ15" s="168">
        <v>10.82</v>
      </c>
      <c r="AK15" s="207">
        <v>10</v>
      </c>
      <c r="AL15" s="257" t="s">
        <v>212</v>
      </c>
      <c r="AM15" s="275">
        <v>0.12</v>
      </c>
      <c r="AN15" s="148">
        <v>1.5</v>
      </c>
      <c r="AO15" s="30"/>
      <c r="AT15" s="342" t="s">
        <v>30</v>
      </c>
      <c r="AU15" s="36" t="s">
        <v>18</v>
      </c>
      <c r="AV15" s="296">
        <v>487</v>
      </c>
      <c r="AW15" s="296">
        <v>390</v>
      </c>
      <c r="AX15" s="296">
        <v>297</v>
      </c>
      <c r="AY15" s="296">
        <v>432</v>
      </c>
      <c r="AZ15" s="296">
        <v>1058</v>
      </c>
      <c r="BA15" s="296">
        <v>880</v>
      </c>
      <c r="BB15" s="296">
        <v>1254</v>
      </c>
      <c r="BC15" s="296">
        <v>702</v>
      </c>
      <c r="BD15" s="296">
        <v>409</v>
      </c>
      <c r="BE15" s="296">
        <v>832</v>
      </c>
      <c r="BF15" s="296">
        <v>820</v>
      </c>
      <c r="BG15" s="296">
        <v>1273</v>
      </c>
      <c r="BH15" s="297">
        <f t="shared" si="0"/>
        <v>736.16666666666663</v>
      </c>
      <c r="BI15" s="203"/>
      <c r="BJ15" s="1" t="s">
        <v>238</v>
      </c>
      <c r="BK15" s="49">
        <v>55</v>
      </c>
      <c r="BL15" s="50">
        <v>42009</v>
      </c>
      <c r="BM15" s="50">
        <v>42009</v>
      </c>
      <c r="BN15" s="1" t="s">
        <v>20</v>
      </c>
      <c r="BO15" s="1" t="s">
        <v>151</v>
      </c>
      <c r="BP15" s="1" t="s">
        <v>154</v>
      </c>
      <c r="BQ15" s="55">
        <v>103</v>
      </c>
      <c r="BR15" s="196">
        <v>103</v>
      </c>
      <c r="BS15" s="55"/>
      <c r="BT15" s="1" t="s">
        <v>153</v>
      </c>
      <c r="BU15" s="51">
        <v>2</v>
      </c>
      <c r="BV15" s="51">
        <v>8</v>
      </c>
      <c r="BW15" s="198">
        <v>42010</v>
      </c>
    </row>
    <row r="16" spans="1:75" ht="15" thickBot="1" x14ac:dyDescent="0.4">
      <c r="B16" s="228"/>
      <c r="C16" s="228"/>
      <c r="D16" s="28">
        <v>52</v>
      </c>
      <c r="E16" s="228"/>
      <c r="F16" s="28">
        <v>53</v>
      </c>
      <c r="G16" s="228"/>
      <c r="H16" s="28">
        <v>55</v>
      </c>
      <c r="I16" s="228"/>
      <c r="J16" s="28">
        <v>54</v>
      </c>
      <c r="K16" s="228"/>
      <c r="L16" s="228"/>
      <c r="M16" s="228"/>
      <c r="N16" s="228"/>
      <c r="P16" s="189" t="s">
        <v>24</v>
      </c>
      <c r="Q16" s="189" t="s">
        <v>25</v>
      </c>
      <c r="R16" s="190" t="s">
        <v>132</v>
      </c>
      <c r="S16" s="189" t="s">
        <v>49</v>
      </c>
      <c r="T16" s="190" t="s">
        <v>131</v>
      </c>
      <c r="U16" s="154"/>
      <c r="V16" s="154"/>
      <c r="W16" s="154"/>
      <c r="X16" s="154"/>
      <c r="Y16" s="154"/>
      <c r="Z16" s="154"/>
      <c r="AA16" s="154"/>
      <c r="AB16" s="154"/>
      <c r="AC16" s="154"/>
      <c r="AE16" s="159" t="s">
        <v>30</v>
      </c>
      <c r="AF16" s="162">
        <v>0.53194444444444444</v>
      </c>
      <c r="AG16" s="305">
        <v>10.3</v>
      </c>
      <c r="AH16" s="168">
        <v>7.7</v>
      </c>
      <c r="AI16" s="168">
        <v>1.105</v>
      </c>
      <c r="AJ16" s="168">
        <v>10.85</v>
      </c>
      <c r="AK16" s="207">
        <v>1</v>
      </c>
      <c r="AL16" s="257" t="s">
        <v>212</v>
      </c>
      <c r="AM16" s="275">
        <v>0.24</v>
      </c>
      <c r="AN16" s="148">
        <v>1.5</v>
      </c>
      <c r="AO16" s="30"/>
      <c r="AT16" s="342"/>
      <c r="AU16" s="36" t="s">
        <v>20</v>
      </c>
      <c r="AV16" s="296">
        <v>103</v>
      </c>
      <c r="AW16" s="296">
        <v>34</v>
      </c>
      <c r="AX16" s="296">
        <v>25</v>
      </c>
      <c r="AY16" s="296">
        <v>127</v>
      </c>
      <c r="AZ16" s="296">
        <v>758</v>
      </c>
      <c r="BA16" s="296">
        <v>571</v>
      </c>
      <c r="BB16" s="296">
        <v>822</v>
      </c>
      <c r="BC16" s="296">
        <v>453</v>
      </c>
      <c r="BD16" s="296">
        <v>289</v>
      </c>
      <c r="BE16" s="296"/>
      <c r="BF16" s="296"/>
      <c r="BG16" s="296"/>
      <c r="BH16" s="297">
        <f t="shared" si="0"/>
        <v>353.55555555555554</v>
      </c>
      <c r="BI16" s="203"/>
      <c r="BJ16" s="1" t="s">
        <v>238</v>
      </c>
      <c r="BK16" s="49">
        <v>55</v>
      </c>
      <c r="BL16" s="50">
        <v>42009</v>
      </c>
      <c r="BM16" s="50">
        <v>42009</v>
      </c>
      <c r="BN16" s="1" t="s">
        <v>155</v>
      </c>
      <c r="BO16" s="1" t="s">
        <v>151</v>
      </c>
      <c r="BP16" s="1" t="s">
        <v>156</v>
      </c>
      <c r="BQ16" s="55">
        <v>36</v>
      </c>
      <c r="BR16" s="196">
        <v>36</v>
      </c>
      <c r="BS16" s="55"/>
      <c r="BT16" s="197" t="s">
        <v>153</v>
      </c>
      <c r="BU16" s="199">
        <v>5</v>
      </c>
      <c r="BV16" s="199">
        <v>35</v>
      </c>
      <c r="BW16" s="198">
        <v>42013</v>
      </c>
    </row>
    <row r="17" spans="1:75" ht="16.25" customHeight="1" thickBot="1" x14ac:dyDescent="0.4">
      <c r="A17" s="410" t="s">
        <v>213</v>
      </c>
      <c r="B17" s="411"/>
      <c r="C17" s="28">
        <v>1</v>
      </c>
      <c r="D17" s="28"/>
      <c r="E17" s="28">
        <v>1</v>
      </c>
      <c r="F17" s="28"/>
      <c r="G17" s="28">
        <v>1</v>
      </c>
      <c r="H17" s="28"/>
      <c r="I17" s="28">
        <v>1</v>
      </c>
      <c r="J17" s="28"/>
      <c r="P17" s="164">
        <v>0</v>
      </c>
      <c r="Q17" s="164">
        <v>0.28999999999999998</v>
      </c>
      <c r="R17" s="159">
        <v>0.42</v>
      </c>
      <c r="S17" s="164">
        <f>Q17*1.5</f>
        <v>0.43499999999999994</v>
      </c>
      <c r="T17" s="191">
        <f t="shared" ref="T17:T18" si="9">R17*S17</f>
        <v>0.18269999999999997</v>
      </c>
      <c r="U17" s="154"/>
      <c r="V17" s="154"/>
      <c r="W17" s="154"/>
      <c r="X17" s="154"/>
      <c r="Y17" s="154"/>
      <c r="Z17" s="154"/>
      <c r="AA17" s="154"/>
      <c r="AB17" s="154"/>
      <c r="AC17" s="154"/>
      <c r="AE17" s="403">
        <v>42114</v>
      </c>
      <c r="AF17" s="404"/>
      <c r="AG17" s="404"/>
      <c r="AH17" s="404"/>
      <c r="AI17" s="404"/>
      <c r="AJ17" s="404"/>
      <c r="AK17" s="404"/>
      <c r="AL17" s="404"/>
      <c r="AM17" s="405"/>
      <c r="AN17" s="247"/>
      <c r="AO17" s="248" t="s">
        <v>226</v>
      </c>
      <c r="AP17" s="251" t="s">
        <v>227</v>
      </c>
      <c r="AQ17" s="261">
        <v>42053</v>
      </c>
      <c r="AR17" s="263">
        <v>42086</v>
      </c>
      <c r="AT17" s="342"/>
      <c r="AU17" s="40" t="s">
        <v>23</v>
      </c>
      <c r="AV17" s="296">
        <v>36</v>
      </c>
      <c r="AW17" s="296">
        <v>33</v>
      </c>
      <c r="AX17" s="296">
        <v>24</v>
      </c>
      <c r="AY17" s="296">
        <v>23</v>
      </c>
      <c r="AZ17" s="296">
        <v>26</v>
      </c>
      <c r="BA17" s="296">
        <v>17</v>
      </c>
      <c r="BB17" s="296">
        <v>46</v>
      </c>
      <c r="BC17" s="296">
        <v>22</v>
      </c>
      <c r="BD17" s="296">
        <v>22</v>
      </c>
      <c r="BE17" s="296"/>
      <c r="BF17" s="296"/>
      <c r="BG17" s="296"/>
      <c r="BH17" s="297">
        <f t="shared" si="0"/>
        <v>27.666666666666668</v>
      </c>
      <c r="BI17" s="203"/>
      <c r="BJ17" s="1" t="s">
        <v>238</v>
      </c>
      <c r="BK17" s="49">
        <v>55</v>
      </c>
      <c r="BL17" s="50">
        <v>42009</v>
      </c>
      <c r="BM17" s="50">
        <v>42009</v>
      </c>
      <c r="BN17" s="1" t="s">
        <v>29</v>
      </c>
      <c r="BO17" s="1" t="s">
        <v>151</v>
      </c>
      <c r="BP17" s="54" t="s">
        <v>158</v>
      </c>
      <c r="BQ17" s="55">
        <v>83</v>
      </c>
      <c r="BR17" s="196">
        <v>83</v>
      </c>
      <c r="BS17" s="1"/>
      <c r="BT17" s="1" t="s">
        <v>153</v>
      </c>
      <c r="BU17" s="51">
        <v>2</v>
      </c>
      <c r="BV17" s="51">
        <v>8</v>
      </c>
      <c r="BW17" s="198">
        <v>42011</v>
      </c>
    </row>
    <row r="18" spans="1:75" ht="15" thickBot="1" x14ac:dyDescent="0.4">
      <c r="C18" s="28">
        <v>2</v>
      </c>
      <c r="D18" s="28"/>
      <c r="E18" s="28">
        <v>2</v>
      </c>
      <c r="F18" s="28"/>
      <c r="G18" s="28">
        <v>2</v>
      </c>
      <c r="H18" s="28"/>
      <c r="I18" s="28">
        <v>2</v>
      </c>
      <c r="J18" s="28"/>
      <c r="P18" s="164">
        <v>2</v>
      </c>
      <c r="Q18" s="164">
        <v>0.32</v>
      </c>
      <c r="R18" s="159">
        <v>1.84</v>
      </c>
      <c r="S18" s="164">
        <f>Q18*1.5</f>
        <v>0.48</v>
      </c>
      <c r="T18" s="192">
        <f t="shared" si="9"/>
        <v>0.88319999999999999</v>
      </c>
      <c r="U18" s="154"/>
      <c r="V18" s="154"/>
      <c r="W18" s="154"/>
      <c r="X18" s="154"/>
      <c r="Y18" s="154"/>
      <c r="Z18" s="154"/>
      <c r="AA18" s="154"/>
      <c r="AB18" s="154"/>
      <c r="AC18" s="154"/>
      <c r="AE18" s="159" t="s">
        <v>17</v>
      </c>
      <c r="AF18" s="162">
        <v>0.53263888888888888</v>
      </c>
      <c r="AG18" s="305">
        <v>6.7</v>
      </c>
      <c r="AH18" s="168">
        <v>8.1300000000000008</v>
      </c>
      <c r="AI18" s="168">
        <v>0.999</v>
      </c>
      <c r="AJ18" s="168">
        <v>10.67</v>
      </c>
      <c r="AK18" s="207">
        <v>40</v>
      </c>
      <c r="AL18" s="265" t="s">
        <v>212</v>
      </c>
      <c r="AM18" s="275">
        <v>0.02</v>
      </c>
      <c r="AN18" s="148">
        <v>1</v>
      </c>
      <c r="AO18" s="267" t="s">
        <v>228</v>
      </c>
      <c r="AP18" s="250" t="s">
        <v>234</v>
      </c>
      <c r="AQ18" s="262">
        <v>0</v>
      </c>
      <c r="AR18" s="264">
        <v>0</v>
      </c>
      <c r="AT18" s="342"/>
      <c r="AU18" s="36" t="s">
        <v>29</v>
      </c>
      <c r="AV18" s="296">
        <v>83</v>
      </c>
      <c r="AW18" s="296">
        <v>125</v>
      </c>
      <c r="AX18" s="296">
        <v>11</v>
      </c>
      <c r="AY18" s="296">
        <v>169</v>
      </c>
      <c r="AZ18" s="296">
        <v>17</v>
      </c>
      <c r="BA18" s="296">
        <v>23</v>
      </c>
      <c r="BB18" s="296">
        <v>53</v>
      </c>
      <c r="BC18" s="296">
        <v>31</v>
      </c>
      <c r="BD18" s="296">
        <v>33</v>
      </c>
      <c r="BE18" s="296">
        <v>72</v>
      </c>
      <c r="BF18" s="296">
        <v>41</v>
      </c>
      <c r="BG18" s="296">
        <v>76</v>
      </c>
      <c r="BH18" s="297">
        <f t="shared" si="0"/>
        <v>61.166666666666664</v>
      </c>
      <c r="BI18" s="203"/>
      <c r="BJ18" s="1" t="s">
        <v>252</v>
      </c>
      <c r="BK18" s="49">
        <v>52</v>
      </c>
      <c r="BL18" s="50">
        <v>42052</v>
      </c>
      <c r="BM18" s="50">
        <v>42052</v>
      </c>
      <c r="BN18" s="61" t="s">
        <v>150</v>
      </c>
      <c r="BO18" s="1" t="s">
        <v>151</v>
      </c>
      <c r="BP18" s="54" t="s">
        <v>152</v>
      </c>
      <c r="BQ18" s="55">
        <v>763</v>
      </c>
      <c r="BR18" s="196">
        <v>763</v>
      </c>
      <c r="BS18" s="1"/>
      <c r="BT18" s="197" t="s">
        <v>153</v>
      </c>
      <c r="BU18" s="51">
        <v>6</v>
      </c>
      <c r="BV18" s="51">
        <v>42</v>
      </c>
      <c r="BW18" s="198">
        <v>42054</v>
      </c>
    </row>
    <row r="19" spans="1:75" ht="15" thickBot="1" x14ac:dyDescent="0.4">
      <c r="C19" s="28">
        <v>3</v>
      </c>
      <c r="D19" s="28"/>
      <c r="E19" s="28">
        <v>3</v>
      </c>
      <c r="F19" s="28"/>
      <c r="G19" s="28">
        <v>3</v>
      </c>
      <c r="H19" s="28"/>
      <c r="I19" s="28">
        <v>3</v>
      </c>
      <c r="J19" s="28"/>
      <c r="T19" s="131">
        <f>SUM(T17:T18)</f>
        <v>1.0659000000000001</v>
      </c>
      <c r="AE19" s="159" t="s">
        <v>22</v>
      </c>
      <c r="AF19" s="162">
        <v>4.1666666666666664E-2</v>
      </c>
      <c r="AG19" s="305">
        <v>8.8000000000000007</v>
      </c>
      <c r="AH19" s="168">
        <v>8.16</v>
      </c>
      <c r="AI19" s="168">
        <v>0.997</v>
      </c>
      <c r="AJ19" s="168">
        <v>9.7899999999999991</v>
      </c>
      <c r="AK19" s="207">
        <v>60</v>
      </c>
      <c r="AL19" s="265" t="s">
        <v>212</v>
      </c>
      <c r="AM19" s="275">
        <v>0.25</v>
      </c>
      <c r="AN19" s="148">
        <v>1.5</v>
      </c>
      <c r="AO19" s="267">
        <v>45</v>
      </c>
      <c r="AP19" s="250" t="s">
        <v>229</v>
      </c>
      <c r="AQ19" s="262">
        <v>1</v>
      </c>
      <c r="AR19" s="264">
        <v>1</v>
      </c>
      <c r="AV19" s="360" t="s">
        <v>124</v>
      </c>
      <c r="AW19" s="360"/>
      <c r="AX19" s="360"/>
      <c r="AY19" s="360"/>
      <c r="AZ19" s="360"/>
      <c r="BA19" s="360"/>
      <c r="BB19" s="360"/>
      <c r="BC19" s="360"/>
      <c r="BD19" s="360"/>
      <c r="BE19" s="360"/>
      <c r="BF19" s="360"/>
      <c r="BG19" s="360"/>
      <c r="BH19" s="360"/>
      <c r="BI19" s="203"/>
      <c r="BJ19" s="1" t="s">
        <v>252</v>
      </c>
      <c r="BK19" s="49">
        <v>52</v>
      </c>
      <c r="BL19" s="50">
        <v>42052</v>
      </c>
      <c r="BM19" s="50">
        <v>42052</v>
      </c>
      <c r="BN19" s="1" t="s">
        <v>20</v>
      </c>
      <c r="BO19" s="1" t="s">
        <v>151</v>
      </c>
      <c r="BP19" s="1" t="s">
        <v>154</v>
      </c>
      <c r="BQ19" s="55">
        <v>526</v>
      </c>
      <c r="BR19" s="196">
        <v>526</v>
      </c>
      <c r="BS19" s="55"/>
      <c r="BT19" s="1" t="s">
        <v>153</v>
      </c>
      <c r="BU19" s="51">
        <v>2</v>
      </c>
      <c r="BV19" s="51">
        <v>8</v>
      </c>
      <c r="BW19" s="198">
        <v>42052</v>
      </c>
    </row>
    <row r="20" spans="1:75" ht="15" thickBot="1" x14ac:dyDescent="0.4">
      <c r="C20" s="28">
        <v>4</v>
      </c>
      <c r="D20" s="28"/>
      <c r="E20" s="28">
        <v>4</v>
      </c>
      <c r="F20" s="28"/>
      <c r="G20" s="28">
        <v>4</v>
      </c>
      <c r="H20" s="28"/>
      <c r="I20" s="28">
        <v>4</v>
      </c>
      <c r="J20" s="28"/>
      <c r="AE20" s="159" t="s">
        <v>28</v>
      </c>
      <c r="AF20" s="162">
        <v>5.2083333333333336E-2</v>
      </c>
      <c r="AG20" s="305">
        <v>9</v>
      </c>
      <c r="AH20" s="168">
        <v>8.2100000000000009</v>
      </c>
      <c r="AI20" s="168">
        <v>0.84499999999999997</v>
      </c>
      <c r="AJ20" s="168">
        <v>8.74</v>
      </c>
      <c r="AK20" s="207">
        <v>41</v>
      </c>
      <c r="AL20" s="265" t="s">
        <v>256</v>
      </c>
      <c r="AM20" s="275">
        <v>0.05</v>
      </c>
      <c r="AN20" s="148">
        <v>1</v>
      </c>
      <c r="AO20" s="267">
        <v>52</v>
      </c>
      <c r="AP20" s="250" t="s">
        <v>230</v>
      </c>
      <c r="AQ20" s="262">
        <v>8</v>
      </c>
      <c r="AR20" s="264">
        <v>0</v>
      </c>
      <c r="AT20" s="6" t="s">
        <v>15</v>
      </c>
      <c r="AU20" s="6" t="s">
        <v>207</v>
      </c>
      <c r="AV20" s="146" t="s">
        <v>134</v>
      </c>
      <c r="AW20" s="130" t="s">
        <v>135</v>
      </c>
      <c r="AX20" s="130" t="s">
        <v>136</v>
      </c>
      <c r="AY20" s="130" t="s">
        <v>137</v>
      </c>
      <c r="AZ20" s="130" t="s">
        <v>138</v>
      </c>
      <c r="BA20" s="130" t="s">
        <v>139</v>
      </c>
      <c r="BB20" s="130" t="s">
        <v>140</v>
      </c>
      <c r="BC20" s="130" t="s">
        <v>141</v>
      </c>
      <c r="BD20" s="130" t="s">
        <v>142</v>
      </c>
      <c r="BE20" s="130" t="s">
        <v>143</v>
      </c>
      <c r="BF20" s="130" t="s">
        <v>144</v>
      </c>
      <c r="BG20" s="130" t="s">
        <v>145</v>
      </c>
      <c r="BH20" s="133" t="s">
        <v>303</v>
      </c>
      <c r="BI20" s="203"/>
      <c r="BJ20" s="1" t="s">
        <v>252</v>
      </c>
      <c r="BK20" s="49">
        <v>52</v>
      </c>
      <c r="BL20" s="50">
        <v>42052</v>
      </c>
      <c r="BM20" s="50">
        <v>42052</v>
      </c>
      <c r="BN20" s="1" t="s">
        <v>155</v>
      </c>
      <c r="BO20" s="1" t="s">
        <v>151</v>
      </c>
      <c r="BP20" s="1" t="s">
        <v>156</v>
      </c>
      <c r="BQ20" s="55">
        <v>29</v>
      </c>
      <c r="BR20" s="196">
        <v>29</v>
      </c>
      <c r="BS20" s="55" t="s">
        <v>157</v>
      </c>
      <c r="BT20" s="197" t="s">
        <v>153</v>
      </c>
      <c r="BU20" s="199">
        <v>5</v>
      </c>
      <c r="BV20" s="199">
        <v>35</v>
      </c>
      <c r="BW20" s="198">
        <v>42054</v>
      </c>
    </row>
    <row r="21" spans="1:75" ht="15" thickBot="1" x14ac:dyDescent="0.4">
      <c r="C21" s="28">
        <v>5</v>
      </c>
      <c r="D21" s="28"/>
      <c r="E21" s="28">
        <v>5</v>
      </c>
      <c r="F21" s="28"/>
      <c r="G21" s="28">
        <v>5</v>
      </c>
      <c r="H21" s="28"/>
      <c r="I21" s="28">
        <v>5</v>
      </c>
      <c r="J21" s="28"/>
      <c r="AE21" s="159" t="s">
        <v>30</v>
      </c>
      <c r="AF21" s="162">
        <v>4.8611111111111112E-2</v>
      </c>
      <c r="AG21" s="305">
        <v>8.5</v>
      </c>
      <c r="AH21" s="168">
        <v>8.07</v>
      </c>
      <c r="AI21" s="168">
        <v>1.0329999999999999</v>
      </c>
      <c r="AJ21" s="168">
        <v>8.31</v>
      </c>
      <c r="AK21" s="207">
        <v>16</v>
      </c>
      <c r="AL21" s="265" t="s">
        <v>256</v>
      </c>
      <c r="AM21" s="275">
        <v>0.1</v>
      </c>
      <c r="AN21" s="148">
        <v>1</v>
      </c>
      <c r="AO21" s="267">
        <v>53</v>
      </c>
      <c r="AP21" s="250" t="s">
        <v>233</v>
      </c>
      <c r="AQ21" s="262">
        <v>2</v>
      </c>
      <c r="AR21" s="264">
        <v>0</v>
      </c>
      <c r="AT21" s="341" t="s">
        <v>17</v>
      </c>
      <c r="AU21" s="11" t="s">
        <v>18</v>
      </c>
      <c r="AV21" s="147">
        <f t="shared" ref="AV21:BG21" si="10">Q$11*0.002723*AV3</f>
        <v>38.09571774015</v>
      </c>
      <c r="AW21" s="147">
        <f t="shared" si="10"/>
        <v>50.758128553440002</v>
      </c>
      <c r="AX21" s="147">
        <f t="shared" si="10"/>
        <v>58.656309906285003</v>
      </c>
      <c r="AY21" s="147">
        <f t="shared" si="10"/>
        <v>106.98713427150001</v>
      </c>
      <c r="AZ21" s="147">
        <f t="shared" si="10"/>
        <v>441.63598944465002</v>
      </c>
      <c r="BA21" s="147">
        <f t="shared" si="10"/>
        <v>348.66595976625001</v>
      </c>
      <c r="BB21" s="147">
        <f t="shared" si="10"/>
        <v>353.79255148503006</v>
      </c>
      <c r="BC21" s="147">
        <f t="shared" si="10"/>
        <v>109.91561245056</v>
      </c>
      <c r="BD21" s="147">
        <f t="shared" si="10"/>
        <v>70.769126124900012</v>
      </c>
      <c r="BE21" s="147">
        <f t="shared" si="10"/>
        <v>187.93152603309002</v>
      </c>
      <c r="BF21" s="147">
        <f t="shared" si="10"/>
        <v>139.8049456608</v>
      </c>
      <c r="BG21" s="147">
        <f t="shared" si="10"/>
        <v>135.52643223756004</v>
      </c>
      <c r="BH21" s="148">
        <f>SUM(AV21:BG21)</f>
        <v>2042.5394336742154</v>
      </c>
      <c r="BI21" s="203"/>
      <c r="BJ21" s="1" t="s">
        <v>252</v>
      </c>
      <c r="BK21" s="49">
        <v>52</v>
      </c>
      <c r="BL21" s="50">
        <v>42052</v>
      </c>
      <c r="BM21" s="50">
        <v>42052</v>
      </c>
      <c r="BN21" s="1" t="s">
        <v>29</v>
      </c>
      <c r="BO21" s="1" t="s">
        <v>151</v>
      </c>
      <c r="BP21" s="54" t="s">
        <v>158</v>
      </c>
      <c r="BQ21" s="55">
        <v>50</v>
      </c>
      <c r="BR21" s="196">
        <v>50</v>
      </c>
      <c r="BS21" s="1"/>
      <c r="BT21" s="1" t="s">
        <v>153</v>
      </c>
      <c r="BU21" s="51">
        <v>2</v>
      </c>
      <c r="BV21" s="51">
        <v>8</v>
      </c>
      <c r="BW21" s="198">
        <v>42054</v>
      </c>
    </row>
    <row r="22" spans="1:75" ht="15" thickBot="1" x14ac:dyDescent="0.4">
      <c r="C22" s="28">
        <v>6</v>
      </c>
      <c r="D22" s="28"/>
      <c r="E22" s="28">
        <v>6</v>
      </c>
      <c r="F22" s="28"/>
      <c r="G22" s="28">
        <v>6</v>
      </c>
      <c r="H22" s="28"/>
      <c r="I22" s="28">
        <v>6</v>
      </c>
      <c r="J22" s="28"/>
      <c r="AE22" s="403">
        <v>42150</v>
      </c>
      <c r="AF22" s="404"/>
      <c r="AG22" s="404"/>
      <c r="AH22" s="404"/>
      <c r="AI22" s="404"/>
      <c r="AJ22" s="404"/>
      <c r="AK22" s="404"/>
      <c r="AL22" s="404"/>
      <c r="AM22" s="405"/>
      <c r="AN22" s="247"/>
      <c r="AO22" s="249">
        <v>54</v>
      </c>
      <c r="AP22" s="250" t="s">
        <v>231</v>
      </c>
      <c r="AQ22" s="262">
        <v>4</v>
      </c>
      <c r="AR22" s="264">
        <v>10</v>
      </c>
      <c r="AT22" s="341"/>
      <c r="AU22" s="11" t="s">
        <v>20</v>
      </c>
      <c r="AV22" s="147">
        <f t="shared" ref="AV22:AV24" si="11">Q$11*0.002723*AV4</f>
        <v>25.507928781299999</v>
      </c>
      <c r="AW22" s="147">
        <f t="shared" ref="AW22:BG24" si="12">R$11*0.002723*AW4</f>
        <v>34.991842226880003</v>
      </c>
      <c r="AX22" s="147">
        <f t="shared" si="12"/>
        <v>33.881608059390004</v>
      </c>
      <c r="AY22" s="147">
        <f t="shared" si="12"/>
        <v>75.951226852200008</v>
      </c>
      <c r="AZ22" s="147">
        <f t="shared" si="12"/>
        <v>355.78952586450004</v>
      </c>
      <c r="BA22" s="147">
        <f t="shared" si="12"/>
        <v>275.67674328600003</v>
      </c>
      <c r="BB22" s="147">
        <f t="shared" si="12"/>
        <v>263.06898434073605</v>
      </c>
      <c r="BC22" s="147">
        <f t="shared" si="12"/>
        <v>76.966372144200008</v>
      </c>
      <c r="BD22" s="147">
        <f t="shared" si="12"/>
        <v>65.650201992900008</v>
      </c>
      <c r="BE22" s="147">
        <f t="shared" si="12"/>
        <v>0</v>
      </c>
      <c r="BF22" s="147">
        <f t="shared" si="12"/>
        <v>0</v>
      </c>
      <c r="BG22" s="147">
        <f t="shared" si="12"/>
        <v>0</v>
      </c>
      <c r="BH22" s="148">
        <f t="shared" ref="BH22:BH36" si="13">SUM(AV22:BG22)</f>
        <v>1207.4844335481062</v>
      </c>
      <c r="BI22" s="203"/>
      <c r="BJ22" s="1" t="s">
        <v>253</v>
      </c>
      <c r="BK22" s="200">
        <v>53</v>
      </c>
      <c r="BL22" s="50">
        <v>42052</v>
      </c>
      <c r="BM22" s="50">
        <v>42052</v>
      </c>
      <c r="BN22" s="61" t="s">
        <v>150</v>
      </c>
      <c r="BO22" s="1" t="s">
        <v>151</v>
      </c>
      <c r="BP22" s="54" t="s">
        <v>152</v>
      </c>
      <c r="BQ22" s="55">
        <v>571</v>
      </c>
      <c r="BR22" s="196">
        <v>571</v>
      </c>
      <c r="BS22" s="1"/>
      <c r="BT22" s="197" t="s">
        <v>153</v>
      </c>
      <c r="BU22" s="51">
        <v>6</v>
      </c>
      <c r="BV22" s="51">
        <v>42</v>
      </c>
      <c r="BW22" s="198">
        <v>42054</v>
      </c>
    </row>
    <row r="23" spans="1:75" ht="15" thickBot="1" x14ac:dyDescent="0.4">
      <c r="C23" s="28">
        <v>7</v>
      </c>
      <c r="D23" s="28"/>
      <c r="E23" s="28">
        <v>7</v>
      </c>
      <c r="F23" s="28"/>
      <c r="G23" s="28">
        <v>7</v>
      </c>
      <c r="H23" s="28"/>
      <c r="I23" s="28">
        <v>7</v>
      </c>
      <c r="J23" s="28"/>
      <c r="AE23" s="164" t="s">
        <v>17</v>
      </c>
      <c r="AF23" s="162">
        <v>0.39861111111111108</v>
      </c>
      <c r="AG23" s="306">
        <v>7</v>
      </c>
      <c r="AH23" s="168">
        <v>7.96</v>
      </c>
      <c r="AI23" s="214">
        <v>1.149</v>
      </c>
      <c r="AJ23" s="168">
        <v>13.91</v>
      </c>
      <c r="AK23" s="87">
        <v>79</v>
      </c>
      <c r="AL23" s="87" t="s">
        <v>212</v>
      </c>
      <c r="AM23" s="275">
        <v>0</v>
      </c>
      <c r="AN23" s="148">
        <v>0</v>
      </c>
      <c r="AO23" s="267">
        <v>55</v>
      </c>
      <c r="AP23" s="250" t="s">
        <v>232</v>
      </c>
      <c r="AQ23" s="262">
        <v>8</v>
      </c>
      <c r="AR23" s="264">
        <v>0</v>
      </c>
      <c r="AT23" s="341"/>
      <c r="AU23" s="22" t="s">
        <v>23</v>
      </c>
      <c r="AV23" s="147">
        <f t="shared" si="11"/>
        <v>2.3679999031499999</v>
      </c>
      <c r="AW23" s="147">
        <f t="shared" si="12"/>
        <v>1.9292080315200002</v>
      </c>
      <c r="AX23" s="147">
        <f t="shared" si="12"/>
        <v>1.5667795634400001</v>
      </c>
      <c r="AY23" s="147">
        <f t="shared" si="12"/>
        <v>5.2047795051000012</v>
      </c>
      <c r="AZ23" s="147">
        <f t="shared" si="12"/>
        <v>7.1810729991000004</v>
      </c>
      <c r="BA23" s="147">
        <f t="shared" si="12"/>
        <v>5.1553721677500004</v>
      </c>
      <c r="BB23" s="147">
        <f t="shared" si="12"/>
        <v>12.331358640972002</v>
      </c>
      <c r="BC23" s="147">
        <f t="shared" si="12"/>
        <v>1.6538228725200002</v>
      </c>
      <c r="BD23" s="147">
        <f t="shared" si="12"/>
        <v>2.5594620660000005</v>
      </c>
      <c r="BE23" s="147">
        <f t="shared" si="12"/>
        <v>0</v>
      </c>
      <c r="BF23" s="147">
        <f t="shared" si="12"/>
        <v>0</v>
      </c>
      <c r="BG23" s="147">
        <f t="shared" si="12"/>
        <v>0</v>
      </c>
      <c r="BH23" s="148">
        <f t="shared" si="13"/>
        <v>39.949855749552015</v>
      </c>
      <c r="BI23" s="203"/>
      <c r="BJ23" s="1" t="s">
        <v>253</v>
      </c>
      <c r="BK23" s="200">
        <v>53</v>
      </c>
      <c r="BL23" s="50">
        <v>42052</v>
      </c>
      <c r="BM23" s="50">
        <v>42052</v>
      </c>
      <c r="BN23" s="1" t="s">
        <v>20</v>
      </c>
      <c r="BO23" s="1" t="s">
        <v>151</v>
      </c>
      <c r="BP23" s="1" t="s">
        <v>154</v>
      </c>
      <c r="BQ23" s="55">
        <v>206</v>
      </c>
      <c r="BR23" s="196">
        <v>206</v>
      </c>
      <c r="BS23" s="55"/>
      <c r="BT23" s="1" t="s">
        <v>153</v>
      </c>
      <c r="BU23" s="51">
        <v>2</v>
      </c>
      <c r="BV23" s="51">
        <v>8</v>
      </c>
      <c r="BW23" s="198">
        <v>42052</v>
      </c>
    </row>
    <row r="24" spans="1:75" x14ac:dyDescent="0.35">
      <c r="C24" s="28">
        <v>8</v>
      </c>
      <c r="D24" s="28"/>
      <c r="E24" s="28">
        <v>8</v>
      </c>
      <c r="F24" s="28"/>
      <c r="G24" s="28">
        <v>8</v>
      </c>
      <c r="H24" s="28"/>
      <c r="I24" s="28">
        <v>8</v>
      </c>
      <c r="J24" s="28"/>
      <c r="AE24" s="164" t="s">
        <v>22</v>
      </c>
      <c r="AF24" s="162">
        <v>0.4201388888888889</v>
      </c>
      <c r="AG24" s="305">
        <v>7.9</v>
      </c>
      <c r="AH24" s="168">
        <v>8.1300000000000008</v>
      </c>
      <c r="AI24" s="214">
        <v>1</v>
      </c>
      <c r="AJ24" s="168">
        <v>13.52</v>
      </c>
      <c r="AK24" s="87">
        <v>6</v>
      </c>
      <c r="AL24" s="87" t="s">
        <v>212</v>
      </c>
      <c r="AM24" s="275">
        <v>0</v>
      </c>
      <c r="AN24" s="148">
        <v>0</v>
      </c>
      <c r="AO24" s="30"/>
      <c r="AT24" s="341"/>
      <c r="AU24" s="11" t="s">
        <v>29</v>
      </c>
      <c r="AV24" s="147">
        <f t="shared" si="11"/>
        <v>0.78933330104999999</v>
      </c>
      <c r="AW24" s="147">
        <f t="shared" si="12"/>
        <v>3.3262207440000005</v>
      </c>
      <c r="AX24" s="147">
        <f t="shared" si="12"/>
        <v>0.97923722715000006</v>
      </c>
      <c r="AY24" s="147">
        <f t="shared" si="12"/>
        <v>9.0601717311000023</v>
      </c>
      <c r="AZ24" s="147">
        <f t="shared" si="12"/>
        <v>5.8754233629000003</v>
      </c>
      <c r="BA24" s="147">
        <f t="shared" si="12"/>
        <v>10.310744335500001</v>
      </c>
      <c r="BB24" s="147">
        <f t="shared" si="12"/>
        <v>31.415604156762008</v>
      </c>
      <c r="BC24" s="147">
        <f t="shared" si="12"/>
        <v>2.7987771688800001</v>
      </c>
      <c r="BD24" s="147">
        <f t="shared" si="12"/>
        <v>1.6636503429000005</v>
      </c>
      <c r="BE24" s="147">
        <f t="shared" si="12"/>
        <v>2.8632226957950007</v>
      </c>
      <c r="BF24" s="147">
        <f t="shared" si="12"/>
        <v>8.1954623318399999</v>
      </c>
      <c r="BG24" s="147">
        <f t="shared" si="12"/>
        <v>1.6973445270600003</v>
      </c>
      <c r="BH24" s="148">
        <f t="shared" si="13"/>
        <v>78.975191924937008</v>
      </c>
      <c r="BI24" s="203"/>
      <c r="BJ24" s="1" t="s">
        <v>253</v>
      </c>
      <c r="BK24" s="200">
        <v>53</v>
      </c>
      <c r="BL24" s="50">
        <v>42052</v>
      </c>
      <c r="BM24" s="50">
        <v>42052</v>
      </c>
      <c r="BN24" s="1" t="s">
        <v>155</v>
      </c>
      <c r="BO24" s="1" t="s">
        <v>151</v>
      </c>
      <c r="BP24" s="1" t="s">
        <v>156</v>
      </c>
      <c r="BQ24" s="55">
        <v>21</v>
      </c>
      <c r="BR24" s="196">
        <v>21</v>
      </c>
      <c r="BS24" s="55" t="s">
        <v>157</v>
      </c>
      <c r="BT24" s="197" t="s">
        <v>153</v>
      </c>
      <c r="BU24" s="199">
        <v>5</v>
      </c>
      <c r="BV24" s="199">
        <v>35</v>
      </c>
      <c r="BW24" s="198">
        <v>42054</v>
      </c>
    </row>
    <row r="25" spans="1:75" x14ac:dyDescent="0.35">
      <c r="C25" s="28">
        <v>9</v>
      </c>
      <c r="D25" s="28"/>
      <c r="E25" s="28">
        <v>9</v>
      </c>
      <c r="F25" s="28"/>
      <c r="G25" s="28">
        <v>9</v>
      </c>
      <c r="H25" s="28"/>
      <c r="I25" s="28">
        <v>9</v>
      </c>
      <c r="J25" s="28"/>
      <c r="AE25" s="164" t="s">
        <v>28</v>
      </c>
      <c r="AF25" s="162">
        <v>0.43611111111111112</v>
      </c>
      <c r="AG25" s="306">
        <v>9</v>
      </c>
      <c r="AH25" s="168">
        <v>8.2200000000000006</v>
      </c>
      <c r="AI25" s="168">
        <v>0.95399999999999996</v>
      </c>
      <c r="AJ25" s="168">
        <v>13.05</v>
      </c>
      <c r="AK25" s="87">
        <v>11</v>
      </c>
      <c r="AL25" s="87" t="s">
        <v>212</v>
      </c>
      <c r="AM25" s="275">
        <v>0.05</v>
      </c>
      <c r="AN25" s="148">
        <v>1</v>
      </c>
      <c r="AO25" s="30"/>
      <c r="AT25" s="342" t="s">
        <v>22</v>
      </c>
      <c r="AU25" s="36" t="s">
        <v>18</v>
      </c>
      <c r="AV25" s="149">
        <f t="shared" ref="AV25:BG25" si="14">Q$12*0.002723*AV7</f>
        <v>11.511069911040002</v>
      </c>
      <c r="AW25" s="149">
        <f t="shared" si="14"/>
        <v>8.7193852966920016</v>
      </c>
      <c r="AX25" s="149">
        <f t="shared" si="14"/>
        <v>13.87503824931</v>
      </c>
      <c r="AY25" s="149">
        <f t="shared" si="14"/>
        <v>69.243978317850008</v>
      </c>
      <c r="AZ25" s="149">
        <f t="shared" si="14"/>
        <v>244.41761189664001</v>
      </c>
      <c r="BA25" s="149">
        <f t="shared" si="14"/>
        <v>212.38788803589006</v>
      </c>
      <c r="BB25" s="149">
        <f t="shared" si="14"/>
        <v>217.282195072908</v>
      </c>
      <c r="BC25" s="149">
        <f t="shared" si="14"/>
        <v>40.801551131250008</v>
      </c>
      <c r="BD25" s="149">
        <f t="shared" si="14"/>
        <v>18.285574557600004</v>
      </c>
      <c r="BE25" s="149">
        <f t="shared" si="14"/>
        <v>133.68647059639201</v>
      </c>
      <c r="BF25" s="149">
        <f t="shared" si="14"/>
        <v>73.693068548400007</v>
      </c>
      <c r="BG25" s="149">
        <f t="shared" si="14"/>
        <v>67.244304083879996</v>
      </c>
      <c r="BH25" s="150">
        <f t="shared" si="13"/>
        <v>1111.1481356978522</v>
      </c>
      <c r="BI25" s="203"/>
      <c r="BJ25" s="1" t="s">
        <v>253</v>
      </c>
      <c r="BK25" s="200">
        <v>53</v>
      </c>
      <c r="BL25" s="50">
        <v>42052</v>
      </c>
      <c r="BM25" s="50">
        <v>42052</v>
      </c>
      <c r="BN25" s="1" t="s">
        <v>29</v>
      </c>
      <c r="BO25" s="1" t="s">
        <v>151</v>
      </c>
      <c r="BP25" s="54" t="s">
        <v>158</v>
      </c>
      <c r="BQ25" s="55">
        <v>10</v>
      </c>
      <c r="BR25" s="196">
        <v>10</v>
      </c>
      <c r="BS25" s="55"/>
      <c r="BT25" s="1" t="s">
        <v>153</v>
      </c>
      <c r="BU25" s="51">
        <v>2</v>
      </c>
      <c r="BV25" s="51">
        <v>8</v>
      </c>
      <c r="BW25" s="198">
        <v>42054</v>
      </c>
    </row>
    <row r="26" spans="1:75" x14ac:dyDescent="0.35">
      <c r="C26" s="28">
        <v>10</v>
      </c>
      <c r="D26" s="28"/>
      <c r="E26" s="28">
        <v>10</v>
      </c>
      <c r="F26" s="28"/>
      <c r="G26" s="28">
        <v>10</v>
      </c>
      <c r="H26" s="28"/>
      <c r="I26" s="28">
        <v>10</v>
      </c>
      <c r="J26" s="28"/>
      <c r="AE26" s="164" t="s">
        <v>30</v>
      </c>
      <c r="AF26" s="162">
        <v>0.43055555555555558</v>
      </c>
      <c r="AG26" s="306">
        <v>10</v>
      </c>
      <c r="AH26" s="168">
        <v>8.15</v>
      </c>
      <c r="AI26" s="168">
        <v>1.0940000000000001</v>
      </c>
      <c r="AJ26" s="168">
        <v>12.2</v>
      </c>
      <c r="AK26" s="87">
        <v>4</v>
      </c>
      <c r="AL26" s="87" t="s">
        <v>212</v>
      </c>
      <c r="AM26" s="275">
        <v>0.4</v>
      </c>
      <c r="AN26" s="148">
        <v>1</v>
      </c>
      <c r="AT26" s="342"/>
      <c r="AU26" s="36" t="s">
        <v>20</v>
      </c>
      <c r="AV26" s="149">
        <f t="shared" ref="AV26:AV28" si="15">Q$12*0.002723*AV8</f>
        <v>7.9813082391000014</v>
      </c>
      <c r="AW26" s="149">
        <f t="shared" ref="AW26:BG28" si="16">R$12*0.002723*AW8</f>
        <v>3.1456976727120005</v>
      </c>
      <c r="AX26" s="149">
        <f t="shared" si="16"/>
        <v>4.5222346886640006</v>
      </c>
      <c r="AY26" s="149">
        <f t="shared" si="16"/>
        <v>21.93442791435</v>
      </c>
      <c r="AZ26" s="149">
        <f t="shared" si="16"/>
        <v>161.01673051968001</v>
      </c>
      <c r="BA26" s="149">
        <f t="shared" si="16"/>
        <v>153.83144574756002</v>
      </c>
      <c r="BB26" s="149">
        <f t="shared" si="16"/>
        <v>149.520987645876</v>
      </c>
      <c r="BC26" s="149">
        <f t="shared" si="16"/>
        <v>29.442399296310008</v>
      </c>
      <c r="BD26" s="149">
        <f t="shared" si="16"/>
        <v>14.364089893440003</v>
      </c>
      <c r="BE26" s="149">
        <f t="shared" si="16"/>
        <v>0</v>
      </c>
      <c r="BF26" s="149">
        <f t="shared" si="16"/>
        <v>0</v>
      </c>
      <c r="BG26" s="149">
        <f t="shared" si="16"/>
        <v>0</v>
      </c>
      <c r="BH26" s="150">
        <f t="shared" si="13"/>
        <v>545.75932161769208</v>
      </c>
      <c r="BJ26" s="1" t="s">
        <v>254</v>
      </c>
      <c r="BK26" s="49">
        <v>54</v>
      </c>
      <c r="BL26" s="50">
        <v>42052</v>
      </c>
      <c r="BM26" s="50">
        <v>42052</v>
      </c>
      <c r="BN26" s="61" t="s">
        <v>150</v>
      </c>
      <c r="BO26" s="1" t="s">
        <v>151</v>
      </c>
      <c r="BP26" s="54" t="s">
        <v>152</v>
      </c>
      <c r="BQ26" s="55">
        <v>628</v>
      </c>
      <c r="BR26" s="196">
        <v>628</v>
      </c>
      <c r="BS26" s="1"/>
      <c r="BT26" s="197" t="s">
        <v>153</v>
      </c>
      <c r="BU26" s="51">
        <v>6</v>
      </c>
      <c r="BV26" s="51">
        <v>42</v>
      </c>
      <c r="BW26" s="198">
        <v>42054</v>
      </c>
    </row>
    <row r="27" spans="1:75" x14ac:dyDescent="0.35">
      <c r="C27" s="409" t="s">
        <v>214</v>
      </c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AE27" s="406" t="s">
        <v>261</v>
      </c>
      <c r="AF27" s="407"/>
      <c r="AG27" s="407"/>
      <c r="AH27" s="407"/>
      <c r="AI27" s="407"/>
      <c r="AJ27" s="407"/>
      <c r="AK27" s="407"/>
      <c r="AL27" s="407"/>
      <c r="AM27" s="324"/>
      <c r="AN27" s="82"/>
      <c r="AT27" s="342"/>
      <c r="AU27" s="40" t="s">
        <v>23</v>
      </c>
      <c r="AV27" s="149">
        <f t="shared" si="15"/>
        <v>2.8552849193400003</v>
      </c>
      <c r="AW27" s="149">
        <f t="shared" si="16"/>
        <v>0.32067791809200008</v>
      </c>
      <c r="AX27" s="149">
        <f t="shared" si="16"/>
        <v>1.3875038249310001</v>
      </c>
      <c r="AY27" s="149">
        <f t="shared" si="16"/>
        <v>2.5805209311000001</v>
      </c>
      <c r="AZ27" s="149">
        <f t="shared" si="16"/>
        <v>4.09773116592</v>
      </c>
      <c r="BA27" s="149">
        <f t="shared" si="16"/>
        <v>2.8988337766500005</v>
      </c>
      <c r="BB27" s="149">
        <f t="shared" si="16"/>
        <v>10.143893327400001</v>
      </c>
      <c r="BC27" s="149">
        <f t="shared" si="16"/>
        <v>0.97923722715000028</v>
      </c>
      <c r="BD27" s="149">
        <f t="shared" si="16"/>
        <v>0.70498600704000014</v>
      </c>
      <c r="BE27" s="149">
        <f>Z$12*0.002723*BE15</f>
        <v>178.82177417395204</v>
      </c>
      <c r="BF27" s="149">
        <f t="shared" si="16"/>
        <v>0</v>
      </c>
      <c r="BG27" s="149">
        <f t="shared" si="16"/>
        <v>0</v>
      </c>
      <c r="BH27" s="150">
        <f t="shared" si="13"/>
        <v>204.79044327157504</v>
      </c>
      <c r="BJ27" s="1" t="s">
        <v>254</v>
      </c>
      <c r="BK27" s="49">
        <v>54</v>
      </c>
      <c r="BL27" s="50">
        <v>42052</v>
      </c>
      <c r="BM27" s="50">
        <v>42052</v>
      </c>
      <c r="BN27" s="1" t="s">
        <v>20</v>
      </c>
      <c r="BO27" s="1" t="s">
        <v>151</v>
      </c>
      <c r="BP27" s="1" t="s">
        <v>154</v>
      </c>
      <c r="BQ27" s="55">
        <v>363</v>
      </c>
      <c r="BR27" s="196">
        <v>363</v>
      </c>
      <c r="BS27" s="55"/>
      <c r="BT27" s="1" t="s">
        <v>153</v>
      </c>
      <c r="BU27" s="51">
        <v>2</v>
      </c>
      <c r="BV27" s="51">
        <v>8</v>
      </c>
      <c r="BW27" s="198">
        <v>42052</v>
      </c>
    </row>
    <row r="28" spans="1:75" x14ac:dyDescent="0.35">
      <c r="C28" s="258">
        <v>0</v>
      </c>
      <c r="D28" s="408" t="s">
        <v>215</v>
      </c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AE28" s="164" t="s">
        <v>17</v>
      </c>
      <c r="AF28" s="162">
        <v>0.52222222222222225</v>
      </c>
      <c r="AG28" s="305">
        <v>13.3</v>
      </c>
      <c r="AH28" s="168">
        <v>8.11</v>
      </c>
      <c r="AI28" s="168">
        <v>0.98499999999999999</v>
      </c>
      <c r="AJ28" s="168">
        <v>10.86</v>
      </c>
      <c r="AK28" s="207">
        <v>11</v>
      </c>
      <c r="AL28" s="272" t="s">
        <v>262</v>
      </c>
      <c r="AM28" s="275">
        <v>0.05</v>
      </c>
      <c r="AN28" s="148">
        <v>1</v>
      </c>
      <c r="AT28" s="342"/>
      <c r="AU28" s="36" t="s">
        <v>29</v>
      </c>
      <c r="AV28" s="149">
        <f t="shared" si="15"/>
        <v>0.76440698628000014</v>
      </c>
      <c r="AW28" s="149">
        <f t="shared" si="16"/>
        <v>0.15270377052000003</v>
      </c>
      <c r="AX28" s="149">
        <f t="shared" si="16"/>
        <v>0.616668366636</v>
      </c>
      <c r="AY28" s="149">
        <f t="shared" si="16"/>
        <v>4.44423049245</v>
      </c>
      <c r="AZ28" s="149">
        <f t="shared" si="16"/>
        <v>2.1693870878400001</v>
      </c>
      <c r="BA28" s="149">
        <f t="shared" si="16"/>
        <v>5.7976675533000011</v>
      </c>
      <c r="BB28" s="149">
        <f t="shared" si="16"/>
        <v>13.389939192168001</v>
      </c>
      <c r="BC28" s="149">
        <f t="shared" si="16"/>
        <v>1.8931919724900004</v>
      </c>
      <c r="BD28" s="149">
        <f t="shared" si="16"/>
        <v>0.61686275616000008</v>
      </c>
      <c r="BE28" s="149">
        <f>Z$12*0.002723*BE16</f>
        <v>0</v>
      </c>
      <c r="BF28" s="149">
        <f t="shared" si="16"/>
        <v>0.66092438160000011</v>
      </c>
      <c r="BG28" s="149">
        <f t="shared" si="16"/>
        <v>1.1047804614000001</v>
      </c>
      <c r="BH28" s="150">
        <f t="shared" si="13"/>
        <v>31.610763020844004</v>
      </c>
      <c r="BJ28" s="1" t="s">
        <v>254</v>
      </c>
      <c r="BK28" s="49">
        <v>54</v>
      </c>
      <c r="BL28" s="50">
        <v>42052</v>
      </c>
      <c r="BM28" s="50">
        <v>42052</v>
      </c>
      <c r="BN28" s="1" t="s">
        <v>155</v>
      </c>
      <c r="BO28" s="1" t="s">
        <v>151</v>
      </c>
      <c r="BP28" s="1" t="s">
        <v>156</v>
      </c>
      <c r="BQ28" s="55">
        <v>29</v>
      </c>
      <c r="BR28" s="196">
        <v>29</v>
      </c>
      <c r="BS28" s="55" t="s">
        <v>157</v>
      </c>
      <c r="BT28" s="197" t="s">
        <v>153</v>
      </c>
      <c r="BU28" s="199">
        <v>5</v>
      </c>
      <c r="BV28" s="199">
        <v>35</v>
      </c>
      <c r="BW28" s="198">
        <v>42054</v>
      </c>
    </row>
    <row r="29" spans="1:75" x14ac:dyDescent="0.35">
      <c r="C29" s="258">
        <v>1</v>
      </c>
      <c r="D29" s="408" t="s">
        <v>216</v>
      </c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AE29" s="164" t="s">
        <v>22</v>
      </c>
      <c r="AF29" s="162">
        <v>0.53263888888888888</v>
      </c>
      <c r="AG29" s="305">
        <v>14.6</v>
      </c>
      <c r="AH29" s="168">
        <v>8.15</v>
      </c>
      <c r="AI29" s="168">
        <v>0.98</v>
      </c>
      <c r="AJ29" s="168">
        <v>10.38</v>
      </c>
      <c r="AK29" s="269">
        <v>1</v>
      </c>
      <c r="AL29" s="272" t="s">
        <v>262</v>
      </c>
      <c r="AM29" s="275">
        <v>0.18</v>
      </c>
      <c r="AN29" s="148">
        <v>2</v>
      </c>
      <c r="AO29" s="30"/>
      <c r="AT29" s="341" t="s">
        <v>28</v>
      </c>
      <c r="AU29" s="11" t="s">
        <v>18</v>
      </c>
      <c r="AV29" s="147">
        <f t="shared" ref="AV29:BG29" si="17">Q$13*0.002723*AV11</f>
        <v>16.467659457200003</v>
      </c>
      <c r="AW29" s="147">
        <f t="shared" si="17"/>
        <v>6.3615483647520001</v>
      </c>
      <c r="AX29" s="147">
        <f t="shared" si="17"/>
        <v>14.212498462974002</v>
      </c>
      <c r="AY29" s="147">
        <f t="shared" si="17"/>
        <v>23.193586056060003</v>
      </c>
      <c r="AZ29" s="147">
        <f t="shared" si="17"/>
        <v>159.85336321563003</v>
      </c>
      <c r="BA29" s="147">
        <f t="shared" si="17"/>
        <v>95.704442315999998</v>
      </c>
      <c r="BB29" s="147">
        <f t="shared" si="17"/>
        <v>52.775697423036</v>
      </c>
      <c r="BC29" s="147">
        <f t="shared" si="17"/>
        <v>29.509355687910002</v>
      </c>
      <c r="BD29" s="147">
        <f t="shared" si="17"/>
        <v>10.691423820000002</v>
      </c>
      <c r="BE29" s="147">
        <f t="shared" si="17"/>
        <v>69.132474326999997</v>
      </c>
      <c r="BF29" s="147">
        <f t="shared" si="17"/>
        <v>23.699322801000005</v>
      </c>
      <c r="BG29" s="147">
        <f t="shared" si="17"/>
        <v>36.497929061160008</v>
      </c>
      <c r="BH29" s="148">
        <f t="shared" si="13"/>
        <v>538.09930099272208</v>
      </c>
      <c r="BJ29" s="1" t="s">
        <v>254</v>
      </c>
      <c r="BK29" s="49">
        <v>54</v>
      </c>
      <c r="BL29" s="50">
        <v>42052</v>
      </c>
      <c r="BM29" s="50">
        <v>42052</v>
      </c>
      <c r="BN29" s="1" t="s">
        <v>29</v>
      </c>
      <c r="BO29" s="1" t="s">
        <v>151</v>
      </c>
      <c r="BP29" s="54" t="s">
        <v>158</v>
      </c>
      <c r="BQ29" s="55">
        <v>130</v>
      </c>
      <c r="BR29" s="196">
        <v>130</v>
      </c>
      <c r="BS29" s="1"/>
      <c r="BT29" s="1" t="s">
        <v>153</v>
      </c>
      <c r="BU29" s="51">
        <v>2</v>
      </c>
      <c r="BV29" s="51">
        <v>8</v>
      </c>
      <c r="BW29" s="198">
        <v>42054</v>
      </c>
    </row>
    <row r="30" spans="1:75" x14ac:dyDescent="0.35">
      <c r="C30" s="258">
        <v>1.5</v>
      </c>
      <c r="D30" s="408" t="s">
        <v>217</v>
      </c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AE30" s="164" t="s">
        <v>28</v>
      </c>
      <c r="AF30" s="162">
        <v>4.3750000000000004E-2</v>
      </c>
      <c r="AG30" s="305">
        <v>13.8</v>
      </c>
      <c r="AH30" s="168">
        <v>8.27</v>
      </c>
      <c r="AI30" s="168">
        <v>0.98199999999999998</v>
      </c>
      <c r="AJ30" s="168">
        <v>10.56</v>
      </c>
      <c r="AK30" s="269">
        <v>1</v>
      </c>
      <c r="AL30" s="272" t="s">
        <v>262</v>
      </c>
      <c r="AM30" s="275">
        <v>0.06</v>
      </c>
      <c r="AN30" s="148">
        <v>1</v>
      </c>
      <c r="AO30" s="30"/>
      <c r="AT30" s="341"/>
      <c r="AU30" s="11" t="s">
        <v>20</v>
      </c>
      <c r="AV30" s="147">
        <f t="shared" ref="AV30:AV36" si="18">Q$13*0.002723*AV12</f>
        <v>11.358579514800002</v>
      </c>
      <c r="AW30" s="147">
        <f t="shared" ref="AW30:BG36" si="19">R$13*0.002723*AW12</f>
        <v>3.6771370324920003</v>
      </c>
      <c r="AX30" s="147">
        <f t="shared" si="19"/>
        <v>7.9256280736920006</v>
      </c>
      <c r="AY30" s="147">
        <f t="shared" si="19"/>
        <v>10.429969910220001</v>
      </c>
      <c r="AZ30" s="147">
        <f t="shared" si="19"/>
        <v>116.35179559311001</v>
      </c>
      <c r="BA30" s="147">
        <f t="shared" si="19"/>
        <v>77.247157012200006</v>
      </c>
      <c r="BB30" s="147">
        <f t="shared" si="19"/>
        <v>36.114938501208002</v>
      </c>
      <c r="BC30" s="147">
        <f t="shared" si="19"/>
        <v>20.421699438000001</v>
      </c>
      <c r="BD30" s="147">
        <f t="shared" si="19"/>
        <v>8.8204246515000015</v>
      </c>
      <c r="BE30" s="147">
        <f t="shared" si="19"/>
        <v>0</v>
      </c>
      <c r="BF30" s="147">
        <f t="shared" si="19"/>
        <v>0</v>
      </c>
      <c r="BG30" s="147">
        <f t="shared" si="19"/>
        <v>0</v>
      </c>
      <c r="BH30" s="148">
        <f t="shared" si="13"/>
        <v>292.34732972722202</v>
      </c>
      <c r="BJ30" s="1" t="s">
        <v>255</v>
      </c>
      <c r="BK30" s="49">
        <v>55</v>
      </c>
      <c r="BL30" s="50">
        <v>42052</v>
      </c>
      <c r="BM30" s="50">
        <v>42052</v>
      </c>
      <c r="BN30" s="61" t="s">
        <v>150</v>
      </c>
      <c r="BO30" s="1" t="s">
        <v>151</v>
      </c>
      <c r="BP30" s="54" t="s">
        <v>152</v>
      </c>
      <c r="BQ30" s="55">
        <v>390</v>
      </c>
      <c r="BR30" s="196">
        <v>390</v>
      </c>
      <c r="BS30" s="1"/>
      <c r="BT30" s="197" t="s">
        <v>153</v>
      </c>
      <c r="BU30" s="51">
        <v>6</v>
      </c>
      <c r="BV30" s="51">
        <v>42</v>
      </c>
      <c r="BW30" s="198">
        <v>42054</v>
      </c>
    </row>
    <row r="31" spans="1:75" x14ac:dyDescent="0.35">
      <c r="C31" s="258">
        <v>2</v>
      </c>
      <c r="D31" s="408" t="s">
        <v>218</v>
      </c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AE31" s="164" t="s">
        <v>30</v>
      </c>
      <c r="AF31" s="162">
        <v>0.5395833333333333</v>
      </c>
      <c r="AG31" s="305">
        <v>15.6</v>
      </c>
      <c r="AH31" s="168">
        <v>8.19</v>
      </c>
      <c r="AI31" s="168">
        <v>1.0229999999999999</v>
      </c>
      <c r="AJ31" s="168">
        <v>10.26</v>
      </c>
      <c r="AK31" s="269">
        <v>14</v>
      </c>
      <c r="AL31" s="272" t="s">
        <v>262</v>
      </c>
      <c r="AM31" s="275">
        <v>0.03</v>
      </c>
      <c r="AN31" s="312">
        <v>1</v>
      </c>
      <c r="AO31" s="30"/>
      <c r="AT31" s="341"/>
      <c r="AU31" s="22" t="s">
        <v>23</v>
      </c>
      <c r="AV31" s="147">
        <f t="shared" si="18"/>
        <v>0.9579524892000002</v>
      </c>
      <c r="AW31" s="147">
        <f t="shared" si="19"/>
        <v>0.293765768436</v>
      </c>
      <c r="AX31" s="147">
        <f t="shared" si="19"/>
        <v>0.83427663933600005</v>
      </c>
      <c r="AY31" s="147">
        <f t="shared" si="19"/>
        <v>1.0001341009800002</v>
      </c>
      <c r="AZ31" s="147">
        <f t="shared" si="19"/>
        <v>3.1285373975100002</v>
      </c>
      <c r="BA31" s="147">
        <f t="shared" si="19"/>
        <v>2.1191697941399998</v>
      </c>
      <c r="BB31" s="147">
        <f t="shared" si="19"/>
        <v>2.2447130283900001</v>
      </c>
      <c r="BC31" s="147">
        <f t="shared" si="19"/>
        <v>1.072139220495</v>
      </c>
      <c r="BD31" s="147">
        <f t="shared" si="19"/>
        <v>0.53457119100000006</v>
      </c>
      <c r="BE31" s="147">
        <f t="shared" si="19"/>
        <v>0</v>
      </c>
      <c r="BF31" s="147">
        <f t="shared" si="19"/>
        <v>0</v>
      </c>
      <c r="BG31" s="147">
        <f t="shared" si="19"/>
        <v>0</v>
      </c>
      <c r="BH31" s="148">
        <f t="shared" si="13"/>
        <v>12.185259629487</v>
      </c>
      <c r="BJ31" s="1" t="s">
        <v>255</v>
      </c>
      <c r="BK31" s="49">
        <v>55</v>
      </c>
      <c r="BL31" s="50">
        <v>42052</v>
      </c>
      <c r="BM31" s="50">
        <v>42052</v>
      </c>
      <c r="BN31" s="1" t="s">
        <v>20</v>
      </c>
      <c r="BO31" s="1" t="s">
        <v>151</v>
      </c>
      <c r="BP31" s="1" t="s">
        <v>154</v>
      </c>
      <c r="BQ31" s="55">
        <v>34</v>
      </c>
      <c r="BR31" s="196">
        <v>34</v>
      </c>
      <c r="BS31" s="55"/>
      <c r="BT31" s="1" t="s">
        <v>153</v>
      </c>
      <c r="BU31" s="51">
        <v>2</v>
      </c>
      <c r="BV31" s="51">
        <v>8</v>
      </c>
      <c r="BW31" s="198">
        <v>42052</v>
      </c>
    </row>
    <row r="32" spans="1:75" x14ac:dyDescent="0.35">
      <c r="C32" s="258">
        <v>3</v>
      </c>
      <c r="D32" s="408" t="s">
        <v>219</v>
      </c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AE32" s="270"/>
      <c r="AF32" s="271"/>
      <c r="AG32" s="307"/>
      <c r="AH32" s="271"/>
      <c r="AI32" s="271">
        <v>42191</v>
      </c>
      <c r="AJ32" s="271"/>
      <c r="AK32" s="271"/>
      <c r="AL32" s="271"/>
      <c r="AM32" s="273"/>
      <c r="AN32" s="82"/>
      <c r="AT32" s="341"/>
      <c r="AU32" s="11" t="s">
        <v>29</v>
      </c>
      <c r="AV32" s="147">
        <f t="shared" si="18"/>
        <v>1.3913119486000003</v>
      </c>
      <c r="AW32" s="147">
        <f t="shared" si="19"/>
        <v>1.3168810309200001</v>
      </c>
      <c r="AX32" s="147">
        <f t="shared" si="19"/>
        <v>0.62570747950200012</v>
      </c>
      <c r="AY32" s="147">
        <f t="shared" si="19"/>
        <v>4.2862890042000004</v>
      </c>
      <c r="AZ32" s="147">
        <f t="shared" si="19"/>
        <v>1.7877356557200001</v>
      </c>
      <c r="BA32" s="147">
        <f t="shared" si="19"/>
        <v>2.8027729535399999</v>
      </c>
      <c r="BB32" s="147">
        <f t="shared" si="19"/>
        <v>3.0428332162620002</v>
      </c>
      <c r="BC32" s="147">
        <f t="shared" si="19"/>
        <v>2.3995496839650001</v>
      </c>
      <c r="BD32" s="147">
        <f t="shared" si="19"/>
        <v>0.65606464350000016</v>
      </c>
      <c r="BE32" s="147">
        <f t="shared" si="19"/>
        <v>5.4318372685499998</v>
      </c>
      <c r="BF32" s="147">
        <f t="shared" si="19"/>
        <v>1.6749897318000004</v>
      </c>
      <c r="BG32" s="147">
        <f t="shared" si="19"/>
        <v>0.8854982789100001</v>
      </c>
      <c r="BH32" s="148">
        <f t="shared" si="13"/>
        <v>26.301470895468999</v>
      </c>
      <c r="BJ32" s="1" t="s">
        <v>255</v>
      </c>
      <c r="BK32" s="49">
        <v>55</v>
      </c>
      <c r="BL32" s="50">
        <v>42052</v>
      </c>
      <c r="BM32" s="50">
        <v>42052</v>
      </c>
      <c r="BN32" s="1" t="s">
        <v>155</v>
      </c>
      <c r="BO32" s="1" t="s">
        <v>151</v>
      </c>
      <c r="BP32" s="1" t="s">
        <v>156</v>
      </c>
      <c r="BQ32" s="55">
        <v>33</v>
      </c>
      <c r="BR32" s="196">
        <v>33</v>
      </c>
      <c r="BS32" s="55" t="s">
        <v>157</v>
      </c>
      <c r="BT32" s="197" t="s">
        <v>153</v>
      </c>
      <c r="BU32" s="199">
        <v>5</v>
      </c>
      <c r="BV32" s="199">
        <v>35</v>
      </c>
      <c r="BW32" s="198">
        <v>42054</v>
      </c>
    </row>
    <row r="33" spans="3:75" x14ac:dyDescent="0.35">
      <c r="C33" s="258">
        <v>4</v>
      </c>
      <c r="D33" s="408" t="s">
        <v>220</v>
      </c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AE33" s="164" t="s">
        <v>17</v>
      </c>
      <c r="AF33" s="162">
        <v>0.52500000000000002</v>
      </c>
      <c r="AG33" s="305">
        <v>13</v>
      </c>
      <c r="AH33" s="168">
        <v>8.11</v>
      </c>
      <c r="AI33" s="168">
        <v>1.0189999999999999</v>
      </c>
      <c r="AJ33" s="168">
        <v>12.42</v>
      </c>
      <c r="AK33" s="170">
        <v>8</v>
      </c>
      <c r="AL33" s="170" t="s">
        <v>212</v>
      </c>
      <c r="AM33" s="275">
        <v>0.01</v>
      </c>
      <c r="AN33" s="148">
        <v>0</v>
      </c>
      <c r="AT33" s="342" t="s">
        <v>30</v>
      </c>
      <c r="AU33" s="36" t="s">
        <v>18</v>
      </c>
      <c r="AV33" s="149">
        <f t="shared" si="18"/>
        <v>11.107687196200002</v>
      </c>
      <c r="AW33" s="149">
        <f t="shared" si="19"/>
        <v>3.95064309276</v>
      </c>
      <c r="AX33" s="149">
        <f t="shared" si="19"/>
        <v>8.8492914958140005</v>
      </c>
      <c r="AY33" s="149">
        <f t="shared" si="19"/>
        <v>20.574187220160002</v>
      </c>
      <c r="AZ33" s="149">
        <f t="shared" si="19"/>
        <v>157.61869364598002</v>
      </c>
      <c r="BA33" s="149">
        <f t="shared" si="19"/>
        <v>60.157078027200001</v>
      </c>
      <c r="BB33" s="149">
        <f t="shared" si="19"/>
        <v>62.552669724468004</v>
      </c>
      <c r="BC33" s="149">
        <f t="shared" si="19"/>
        <v>35.84008251369</v>
      </c>
      <c r="BD33" s="149">
        <f t="shared" si="19"/>
        <v>9.938164414500001</v>
      </c>
      <c r="BE33" s="149">
        <f t="shared" si="19"/>
        <v>82.168883771520001</v>
      </c>
      <c r="BF33" s="149">
        <f t="shared" si="19"/>
        <v>29.223225108000008</v>
      </c>
      <c r="BG33" s="149">
        <f t="shared" si="19"/>
        <v>49.010404741410007</v>
      </c>
      <c r="BH33" s="150">
        <f t="shared" si="13"/>
        <v>530.99101095170204</v>
      </c>
      <c r="BJ33" s="1" t="s">
        <v>255</v>
      </c>
      <c r="BK33" s="49">
        <v>55</v>
      </c>
      <c r="BL33" s="50">
        <v>42052</v>
      </c>
      <c r="BM33" s="50">
        <v>42052</v>
      </c>
      <c r="BN33" s="1" t="s">
        <v>29</v>
      </c>
      <c r="BO33" s="1" t="s">
        <v>151</v>
      </c>
      <c r="BP33" s="54" t="s">
        <v>158</v>
      </c>
      <c r="BQ33" s="55">
        <v>125</v>
      </c>
      <c r="BR33" s="196">
        <v>125</v>
      </c>
      <c r="BS33" s="1"/>
      <c r="BT33" s="1" t="s">
        <v>153</v>
      </c>
      <c r="BU33" s="51">
        <v>2</v>
      </c>
      <c r="BV33" s="51">
        <v>8</v>
      </c>
      <c r="BW33" s="198">
        <v>42054</v>
      </c>
    </row>
    <row r="34" spans="3:75" x14ac:dyDescent="0.35">
      <c r="C34" s="258">
        <v>5</v>
      </c>
      <c r="D34" s="408" t="s">
        <v>221</v>
      </c>
      <c r="E34" s="408"/>
      <c r="F34" s="408"/>
      <c r="G34" s="408"/>
      <c r="H34" s="408"/>
      <c r="I34" s="408"/>
      <c r="J34" s="408"/>
      <c r="K34" s="408"/>
      <c r="L34" s="408"/>
      <c r="M34" s="408"/>
      <c r="N34" s="408"/>
      <c r="AE34" s="164" t="s">
        <v>22</v>
      </c>
      <c r="AF34" s="162">
        <v>0.53541666666666665</v>
      </c>
      <c r="AG34" s="305">
        <v>13.1</v>
      </c>
      <c r="AH34" s="168">
        <v>8.19</v>
      </c>
      <c r="AI34" s="168">
        <v>1.0229999999999999</v>
      </c>
      <c r="AJ34" s="168">
        <v>11.21</v>
      </c>
      <c r="AK34" s="170">
        <v>18</v>
      </c>
      <c r="AL34" s="170" t="s">
        <v>212</v>
      </c>
      <c r="AM34" s="275">
        <v>0.05</v>
      </c>
      <c r="AN34" s="148">
        <v>1</v>
      </c>
      <c r="AT34" s="342"/>
      <c r="AU34" s="36" t="s">
        <v>20</v>
      </c>
      <c r="AV34" s="149">
        <f t="shared" si="18"/>
        <v>2.3492644378000005</v>
      </c>
      <c r="AW34" s="149">
        <f t="shared" si="19"/>
        <v>0.344415038856</v>
      </c>
      <c r="AX34" s="149">
        <f t="shared" si="19"/>
        <v>0.74488985655000006</v>
      </c>
      <c r="AY34" s="149">
        <f t="shared" si="19"/>
        <v>6.0484300392600003</v>
      </c>
      <c r="AZ34" s="149">
        <f t="shared" si="19"/>
        <v>112.92530225298</v>
      </c>
      <c r="BA34" s="149">
        <f t="shared" si="19"/>
        <v>39.033740401739998</v>
      </c>
      <c r="BB34" s="149">
        <f t="shared" si="19"/>
        <v>41.003424651924</v>
      </c>
      <c r="BC34" s="149">
        <f t="shared" si="19"/>
        <v>23.127574613535003</v>
      </c>
      <c r="BD34" s="149">
        <f t="shared" si="19"/>
        <v>7.0223215545000013</v>
      </c>
      <c r="BE34" s="149">
        <f t="shared" si="19"/>
        <v>0</v>
      </c>
      <c r="BF34" s="149">
        <f t="shared" si="19"/>
        <v>0</v>
      </c>
      <c r="BG34" s="149">
        <f t="shared" si="19"/>
        <v>0</v>
      </c>
      <c r="BH34" s="150">
        <f t="shared" si="13"/>
        <v>232.59936284714499</v>
      </c>
      <c r="BJ34" s="1" t="s">
        <v>257</v>
      </c>
      <c r="BK34" s="49">
        <v>52</v>
      </c>
      <c r="BL34" s="50">
        <v>42086</v>
      </c>
      <c r="BM34" s="50">
        <v>42086</v>
      </c>
      <c r="BN34" s="61" t="s">
        <v>150</v>
      </c>
      <c r="BO34" s="1" t="s">
        <v>151</v>
      </c>
      <c r="BP34" s="54" t="s">
        <v>152</v>
      </c>
      <c r="BQ34" s="55">
        <v>599</v>
      </c>
      <c r="BR34" s="196">
        <v>599</v>
      </c>
      <c r="BS34" s="1"/>
      <c r="BT34" s="197" t="s">
        <v>153</v>
      </c>
      <c r="BU34" s="51">
        <v>6</v>
      </c>
      <c r="BV34" s="51">
        <v>42</v>
      </c>
      <c r="BW34" s="198">
        <v>42096</v>
      </c>
    </row>
    <row r="35" spans="3:75" x14ac:dyDescent="0.35">
      <c r="AE35" s="164" t="s">
        <v>28</v>
      </c>
      <c r="AF35" s="162">
        <v>4.5138888888888888E-2</v>
      </c>
      <c r="AG35" s="305">
        <v>12.9</v>
      </c>
      <c r="AH35" s="168">
        <v>8.1999999999999993</v>
      </c>
      <c r="AI35" s="168">
        <v>0.98599999999999999</v>
      </c>
      <c r="AJ35" s="168">
        <v>11.03</v>
      </c>
      <c r="AK35" s="170">
        <v>2</v>
      </c>
      <c r="AL35" s="170" t="s">
        <v>212</v>
      </c>
      <c r="AM35" s="275">
        <v>0.02</v>
      </c>
      <c r="AN35" s="148">
        <v>0</v>
      </c>
      <c r="AT35" s="342"/>
      <c r="AU35" s="40" t="s">
        <v>23</v>
      </c>
      <c r="AV35" s="149">
        <f t="shared" si="18"/>
        <v>0.82110213360000017</v>
      </c>
      <c r="AW35" s="149">
        <f t="shared" si="19"/>
        <v>0.33428518477200003</v>
      </c>
      <c r="AX35" s="149">
        <f t="shared" si="19"/>
        <v>0.7150942622880001</v>
      </c>
      <c r="AY35" s="149">
        <f t="shared" si="19"/>
        <v>1.09538496774</v>
      </c>
      <c r="AZ35" s="149">
        <f t="shared" si="19"/>
        <v>3.8734272540600001</v>
      </c>
      <c r="BA35" s="149">
        <f t="shared" si="19"/>
        <v>1.1621253709799999</v>
      </c>
      <c r="BB35" s="149">
        <f t="shared" si="19"/>
        <v>2.2945955401320002</v>
      </c>
      <c r="BC35" s="149">
        <f t="shared" si="19"/>
        <v>1.1231934690900001</v>
      </c>
      <c r="BD35" s="149">
        <f t="shared" si="19"/>
        <v>0.53457119100000006</v>
      </c>
      <c r="BE35" s="149">
        <f t="shared" si="19"/>
        <v>0</v>
      </c>
      <c r="BF35" s="149">
        <f t="shared" si="19"/>
        <v>0</v>
      </c>
      <c r="BG35" s="149">
        <f t="shared" si="19"/>
        <v>0</v>
      </c>
      <c r="BH35" s="150">
        <f t="shared" si="13"/>
        <v>11.953779373662</v>
      </c>
      <c r="BJ35" s="1" t="s">
        <v>257</v>
      </c>
      <c r="BK35" s="49">
        <v>52</v>
      </c>
      <c r="BL35" s="50">
        <v>42086</v>
      </c>
      <c r="BM35" s="50">
        <v>42086</v>
      </c>
      <c r="BN35" s="1" t="s">
        <v>20</v>
      </c>
      <c r="BO35" s="1" t="s">
        <v>151</v>
      </c>
      <c r="BP35" s="1" t="s">
        <v>154</v>
      </c>
      <c r="BQ35" s="55">
        <v>346</v>
      </c>
      <c r="BR35" s="196">
        <v>346</v>
      </c>
      <c r="BS35" s="55"/>
      <c r="BT35" s="1" t="s">
        <v>153</v>
      </c>
      <c r="BU35" s="51">
        <v>2</v>
      </c>
      <c r="BV35" s="51">
        <v>8</v>
      </c>
      <c r="BW35" s="198">
        <v>42088</v>
      </c>
    </row>
    <row r="36" spans="3:75" x14ac:dyDescent="0.35">
      <c r="AE36" s="164" t="s">
        <v>30</v>
      </c>
      <c r="AF36" s="162">
        <v>4.1666666666666664E-2</v>
      </c>
      <c r="AG36" s="305">
        <v>14.4</v>
      </c>
      <c r="AH36" s="168">
        <v>8.16</v>
      </c>
      <c r="AI36" s="168">
        <v>1.113</v>
      </c>
      <c r="AJ36" s="168">
        <v>10.8</v>
      </c>
      <c r="AK36" s="170">
        <v>13</v>
      </c>
      <c r="AL36" s="170" t="s">
        <v>212</v>
      </c>
      <c r="AM36" s="275">
        <v>0.02</v>
      </c>
      <c r="AN36" s="313">
        <v>0</v>
      </c>
      <c r="AT36" s="342"/>
      <c r="AU36" s="36" t="s">
        <v>29</v>
      </c>
      <c r="AV36" s="149">
        <f t="shared" si="18"/>
        <v>1.8930965858000004</v>
      </c>
      <c r="AW36" s="149">
        <f t="shared" si="19"/>
        <v>1.2662317605</v>
      </c>
      <c r="AX36" s="149">
        <f t="shared" si="19"/>
        <v>0.32775153688200004</v>
      </c>
      <c r="AY36" s="149">
        <f t="shared" si="19"/>
        <v>8.0486982412200003</v>
      </c>
      <c r="AZ36" s="149">
        <f t="shared" si="19"/>
        <v>2.5326255122700001</v>
      </c>
      <c r="BA36" s="149">
        <f t="shared" si="19"/>
        <v>1.5722872666200001</v>
      </c>
      <c r="BB36" s="149">
        <f t="shared" si="19"/>
        <v>2.6437731223259999</v>
      </c>
      <c r="BC36" s="149">
        <f t="shared" si="19"/>
        <v>1.5826817064450001</v>
      </c>
      <c r="BD36" s="149">
        <f t="shared" si="19"/>
        <v>0.80185678650000014</v>
      </c>
      <c r="BE36" s="149">
        <f t="shared" si="19"/>
        <v>7.1107687879199997</v>
      </c>
      <c r="BF36" s="149">
        <f t="shared" si="19"/>
        <v>1.4611612554000004</v>
      </c>
      <c r="BG36" s="149">
        <f t="shared" si="19"/>
        <v>2.9259943129200003</v>
      </c>
      <c r="BH36" s="150">
        <f t="shared" si="13"/>
        <v>32.166926874802996</v>
      </c>
      <c r="BJ36" s="1" t="s">
        <v>257</v>
      </c>
      <c r="BK36" s="49">
        <v>52</v>
      </c>
      <c r="BL36" s="50">
        <v>42086</v>
      </c>
      <c r="BM36" s="50">
        <v>42086</v>
      </c>
      <c r="BN36" s="1" t="s">
        <v>155</v>
      </c>
      <c r="BO36" s="1" t="s">
        <v>151</v>
      </c>
      <c r="BP36" s="1" t="s">
        <v>156</v>
      </c>
      <c r="BQ36" s="55">
        <v>16</v>
      </c>
      <c r="BR36" s="196">
        <v>16</v>
      </c>
      <c r="BS36" s="55" t="s">
        <v>157</v>
      </c>
      <c r="BT36" s="197" t="s">
        <v>153</v>
      </c>
      <c r="BU36" s="199">
        <v>5</v>
      </c>
      <c r="BV36" s="199">
        <v>35</v>
      </c>
      <c r="BW36" s="198">
        <v>42097</v>
      </c>
    </row>
    <row r="37" spans="3:75" x14ac:dyDescent="0.35">
      <c r="AE37" s="270"/>
      <c r="AF37" s="271"/>
      <c r="AG37" s="307"/>
      <c r="AH37" s="271"/>
      <c r="AI37" s="271">
        <v>42241</v>
      </c>
      <c r="AJ37" s="271"/>
      <c r="AK37" s="271"/>
      <c r="AL37" s="271"/>
      <c r="AM37" s="273"/>
      <c r="AN37" s="82"/>
      <c r="BJ37" s="1" t="s">
        <v>257</v>
      </c>
      <c r="BK37" s="49">
        <v>52</v>
      </c>
      <c r="BL37" s="50">
        <v>42086</v>
      </c>
      <c r="BM37" s="50">
        <v>42086</v>
      </c>
      <c r="BN37" s="1" t="s">
        <v>29</v>
      </c>
      <c r="BO37" s="1" t="s">
        <v>151</v>
      </c>
      <c r="BP37" s="54" t="s">
        <v>158</v>
      </c>
      <c r="BQ37" s="55">
        <v>10</v>
      </c>
      <c r="BR37" s="196">
        <v>10</v>
      </c>
      <c r="BS37" s="1"/>
      <c r="BT37" s="1" t="s">
        <v>153</v>
      </c>
      <c r="BU37" s="51">
        <v>2</v>
      </c>
      <c r="BV37" s="51">
        <v>8</v>
      </c>
      <c r="BW37" s="198">
        <v>42096</v>
      </c>
    </row>
    <row r="38" spans="3:75" x14ac:dyDescent="0.35">
      <c r="AE38" s="164" t="s">
        <v>17</v>
      </c>
      <c r="AF38" s="162">
        <v>0.50694444444444442</v>
      </c>
      <c r="AG38" s="305">
        <v>12.9</v>
      </c>
      <c r="AH38" s="168">
        <v>7.86</v>
      </c>
      <c r="AI38" s="168">
        <v>1.01</v>
      </c>
      <c r="AJ38" s="168">
        <v>9.4</v>
      </c>
      <c r="AK38" s="170">
        <v>13</v>
      </c>
      <c r="AL38" s="170" t="s">
        <v>212</v>
      </c>
      <c r="AM38" s="275">
        <v>0.2</v>
      </c>
      <c r="AN38" s="148">
        <v>1.5</v>
      </c>
      <c r="AO38" s="30"/>
      <c r="BJ38" s="1" t="s">
        <v>258</v>
      </c>
      <c r="BK38" s="200">
        <v>53</v>
      </c>
      <c r="BL38" s="50">
        <v>42086</v>
      </c>
      <c r="BM38" s="50">
        <v>42086</v>
      </c>
      <c r="BN38" s="61" t="s">
        <v>150</v>
      </c>
      <c r="BO38" s="1" t="s">
        <v>151</v>
      </c>
      <c r="BP38" s="54" t="s">
        <v>152</v>
      </c>
      <c r="BQ38" s="55">
        <v>270</v>
      </c>
      <c r="BR38" s="196">
        <v>270</v>
      </c>
      <c r="BS38" s="1"/>
      <c r="BT38" s="197" t="s">
        <v>153</v>
      </c>
      <c r="BU38" s="51">
        <v>6</v>
      </c>
      <c r="BV38" s="51">
        <v>42</v>
      </c>
      <c r="BW38" s="198">
        <v>42096</v>
      </c>
    </row>
    <row r="39" spans="3:75" x14ac:dyDescent="0.35">
      <c r="AE39" s="164" t="s">
        <v>22</v>
      </c>
      <c r="AF39" s="162">
        <v>0.52222222222222225</v>
      </c>
      <c r="AG39" s="304">
        <v>13.4</v>
      </c>
      <c r="AH39" s="289">
        <v>7.88</v>
      </c>
      <c r="AI39" s="155">
        <v>1.02</v>
      </c>
      <c r="AJ39" s="155">
        <v>9.19</v>
      </c>
      <c r="AK39" s="170">
        <v>6</v>
      </c>
      <c r="AL39" s="170" t="s">
        <v>212</v>
      </c>
      <c r="AM39" s="275">
        <v>0.5</v>
      </c>
      <c r="AN39" s="148">
        <v>3</v>
      </c>
      <c r="AO39" s="30"/>
      <c r="BJ39" s="1" t="s">
        <v>258</v>
      </c>
      <c r="BK39" s="200">
        <v>53</v>
      </c>
      <c r="BL39" s="50">
        <v>42086</v>
      </c>
      <c r="BM39" s="50">
        <v>42086</v>
      </c>
      <c r="BN39" s="1" t="s">
        <v>20</v>
      </c>
      <c r="BO39" s="1" t="s">
        <v>151</v>
      </c>
      <c r="BP39" s="1" t="s">
        <v>154</v>
      </c>
      <c r="BQ39" s="55">
        <v>88</v>
      </c>
      <c r="BR39" s="196">
        <v>88</v>
      </c>
      <c r="BS39" s="55"/>
      <c r="BT39" s="1" t="s">
        <v>153</v>
      </c>
      <c r="BU39" s="51">
        <v>2</v>
      </c>
      <c r="BV39" s="51">
        <v>8</v>
      </c>
      <c r="BW39" s="198">
        <v>42088</v>
      </c>
    </row>
    <row r="40" spans="3:75" x14ac:dyDescent="0.35">
      <c r="AE40" s="164" t="s">
        <v>28</v>
      </c>
      <c r="AF40" s="162">
        <v>0.53472222222222221</v>
      </c>
      <c r="AG40" s="304">
        <v>13.6</v>
      </c>
      <c r="AH40" s="164">
        <v>7.88</v>
      </c>
      <c r="AI40" s="155">
        <v>1.0009999999999999</v>
      </c>
      <c r="AJ40" s="155">
        <v>8.7899999999999991</v>
      </c>
      <c r="AK40" s="170">
        <v>2</v>
      </c>
      <c r="AL40" s="170" t="s">
        <v>212</v>
      </c>
      <c r="AM40" s="275">
        <v>0.02</v>
      </c>
      <c r="AN40" s="148">
        <v>0</v>
      </c>
      <c r="AO40" s="30"/>
      <c r="BJ40" s="1" t="s">
        <v>258</v>
      </c>
      <c r="BK40" s="200">
        <v>53</v>
      </c>
      <c r="BL40" s="50">
        <v>42086</v>
      </c>
      <c r="BM40" s="50">
        <v>42086</v>
      </c>
      <c r="BN40" s="1" t="s">
        <v>155</v>
      </c>
      <c r="BO40" s="1" t="s">
        <v>151</v>
      </c>
      <c r="BP40" s="1" t="s">
        <v>156</v>
      </c>
      <c r="BQ40" s="55">
        <v>27</v>
      </c>
      <c r="BR40" s="196">
        <v>27</v>
      </c>
      <c r="BS40" s="55" t="s">
        <v>157</v>
      </c>
      <c r="BT40" s="197" t="s">
        <v>153</v>
      </c>
      <c r="BU40" s="199">
        <v>5</v>
      </c>
      <c r="BV40" s="199">
        <v>35</v>
      </c>
      <c r="BW40" s="198">
        <v>42097</v>
      </c>
    </row>
    <row r="41" spans="3:75" x14ac:dyDescent="0.35">
      <c r="AE41" s="164" t="s">
        <v>30</v>
      </c>
      <c r="AF41" s="162">
        <v>0.53125</v>
      </c>
      <c r="AG41" s="304">
        <v>15.8</v>
      </c>
      <c r="AH41" s="164">
        <v>7.84</v>
      </c>
      <c r="AI41" s="155">
        <v>1.117</v>
      </c>
      <c r="AJ41" s="155">
        <v>8.06</v>
      </c>
      <c r="AK41" s="170">
        <v>6</v>
      </c>
      <c r="AL41" s="170" t="s">
        <v>212</v>
      </c>
      <c r="AM41" s="275">
        <v>0.05</v>
      </c>
      <c r="AN41" s="313">
        <v>1</v>
      </c>
      <c r="AO41" s="30"/>
      <c r="BJ41" s="1" t="s">
        <v>258</v>
      </c>
      <c r="BK41" s="200">
        <v>53</v>
      </c>
      <c r="BL41" s="50">
        <v>42086</v>
      </c>
      <c r="BM41" s="50">
        <v>42086</v>
      </c>
      <c r="BN41" s="1" t="s">
        <v>29</v>
      </c>
      <c r="BO41" s="1" t="s">
        <v>151</v>
      </c>
      <c r="BP41" s="54" t="s">
        <v>158</v>
      </c>
      <c r="BQ41" s="55">
        <v>12</v>
      </c>
      <c r="BR41" s="196">
        <v>12</v>
      </c>
      <c r="BS41" s="55"/>
      <c r="BT41" s="1" t="s">
        <v>153</v>
      </c>
      <c r="BU41" s="51">
        <v>2</v>
      </c>
      <c r="BV41" s="51">
        <v>8</v>
      </c>
      <c r="BW41" s="198">
        <v>42096</v>
      </c>
    </row>
    <row r="42" spans="3:75" x14ac:dyDescent="0.35">
      <c r="AE42" s="270"/>
      <c r="AF42" s="271"/>
      <c r="AG42" s="307"/>
      <c r="AH42" s="271"/>
      <c r="AI42" s="271">
        <v>42275</v>
      </c>
      <c r="AJ42" s="271"/>
      <c r="AK42" s="271"/>
      <c r="AL42" s="271"/>
      <c r="AM42" s="273"/>
      <c r="AN42" s="82"/>
      <c r="AO42" s="30"/>
      <c r="BJ42" s="1" t="s">
        <v>259</v>
      </c>
      <c r="BK42" s="49">
        <v>54</v>
      </c>
      <c r="BL42" s="50">
        <v>42086</v>
      </c>
      <c r="BM42" s="50">
        <v>42086</v>
      </c>
      <c r="BN42" s="61" t="s">
        <v>150</v>
      </c>
      <c r="BO42" s="1" t="s">
        <v>151</v>
      </c>
      <c r="BP42" s="54" t="s">
        <v>152</v>
      </c>
      <c r="BQ42" s="55">
        <v>477</v>
      </c>
      <c r="BR42" s="196">
        <v>477</v>
      </c>
      <c r="BS42" s="1"/>
      <c r="BT42" s="197" t="s">
        <v>153</v>
      </c>
      <c r="BU42" s="51">
        <v>6</v>
      </c>
      <c r="BV42" s="51">
        <v>42</v>
      </c>
      <c r="BW42" s="198">
        <v>42096</v>
      </c>
    </row>
    <row r="43" spans="3:75" x14ac:dyDescent="0.35">
      <c r="AE43" s="164" t="s">
        <v>17</v>
      </c>
      <c r="AF43" s="162">
        <v>0.44305555555555554</v>
      </c>
      <c r="AG43" s="305">
        <v>8.8000000000000007</v>
      </c>
      <c r="AH43" s="168">
        <v>8.07</v>
      </c>
      <c r="AI43" s="168">
        <v>1.0129999999999999</v>
      </c>
      <c r="AJ43" s="171">
        <v>10.130000000000001</v>
      </c>
      <c r="AK43" s="269">
        <v>2</v>
      </c>
      <c r="AL43" s="290" t="s">
        <v>212</v>
      </c>
      <c r="AM43" s="275">
        <v>0.45</v>
      </c>
      <c r="AN43" s="135">
        <v>3</v>
      </c>
      <c r="AO43" s="30"/>
      <c r="BJ43" s="1" t="s">
        <v>259</v>
      </c>
      <c r="BK43" s="49">
        <v>54</v>
      </c>
      <c r="BL43" s="50">
        <v>42086</v>
      </c>
      <c r="BM43" s="50">
        <v>42086</v>
      </c>
      <c r="BN43" s="1" t="s">
        <v>20</v>
      </c>
      <c r="BO43" s="1" t="s">
        <v>151</v>
      </c>
      <c r="BP43" s="1" t="s">
        <v>154</v>
      </c>
      <c r="BQ43" s="55">
        <v>266</v>
      </c>
      <c r="BR43" s="196">
        <v>266</v>
      </c>
      <c r="BS43" s="55"/>
      <c r="BT43" s="1" t="s">
        <v>153</v>
      </c>
      <c r="BU43" s="51">
        <v>2</v>
      </c>
      <c r="BV43" s="51">
        <v>8</v>
      </c>
      <c r="BW43" s="198">
        <v>42088</v>
      </c>
    </row>
    <row r="44" spans="3:75" x14ac:dyDescent="0.35">
      <c r="AE44" s="164" t="s">
        <v>22</v>
      </c>
      <c r="AF44" s="162">
        <v>0.4513888888888889</v>
      </c>
      <c r="AG44" s="305">
        <v>8.8000000000000007</v>
      </c>
      <c r="AH44" s="168">
        <v>8.02</v>
      </c>
      <c r="AI44" s="168">
        <v>1.0269999999999999</v>
      </c>
      <c r="AJ44" s="171">
        <v>12.74</v>
      </c>
      <c r="AK44" s="269">
        <v>1</v>
      </c>
      <c r="AL44" s="290" t="s">
        <v>212</v>
      </c>
      <c r="AM44" s="275">
        <v>0.5</v>
      </c>
      <c r="AN44" s="135">
        <v>3</v>
      </c>
      <c r="AO44" s="30"/>
      <c r="BJ44" s="1" t="s">
        <v>259</v>
      </c>
      <c r="BK44" s="49">
        <v>54</v>
      </c>
      <c r="BL44" s="50">
        <v>42086</v>
      </c>
      <c r="BM44" s="50">
        <v>42086</v>
      </c>
      <c r="BN44" s="1" t="s">
        <v>155</v>
      </c>
      <c r="BO44" s="1" t="s">
        <v>151</v>
      </c>
      <c r="BP44" s="1" t="s">
        <v>156</v>
      </c>
      <c r="BQ44" s="55">
        <v>28</v>
      </c>
      <c r="BR44" s="196">
        <v>28</v>
      </c>
      <c r="BS44" s="55" t="s">
        <v>157</v>
      </c>
      <c r="BT44" s="197" t="s">
        <v>153</v>
      </c>
      <c r="BU44" s="199">
        <v>5</v>
      </c>
      <c r="BV44" s="199">
        <v>35</v>
      </c>
      <c r="BW44" s="198">
        <v>42097</v>
      </c>
    </row>
    <row r="45" spans="3:75" x14ac:dyDescent="0.35">
      <c r="AE45" s="164" t="s">
        <v>28</v>
      </c>
      <c r="AF45" s="162">
        <v>0.45833333333333331</v>
      </c>
      <c r="AG45" s="305">
        <v>9.5</v>
      </c>
      <c r="AH45" s="168">
        <v>7.99</v>
      </c>
      <c r="AI45" s="168">
        <v>1.0209999999999999</v>
      </c>
      <c r="AJ45" s="171">
        <v>12.03</v>
      </c>
      <c r="AK45" s="269">
        <v>10</v>
      </c>
      <c r="AL45" s="290" t="s">
        <v>212</v>
      </c>
      <c r="AM45" s="275">
        <v>0.15</v>
      </c>
      <c r="AN45" s="135">
        <v>2</v>
      </c>
      <c r="AO45" s="30"/>
      <c r="BJ45" s="1" t="s">
        <v>259</v>
      </c>
      <c r="BK45" s="49">
        <v>54</v>
      </c>
      <c r="BL45" s="50">
        <v>42086</v>
      </c>
      <c r="BM45" s="50">
        <v>42086</v>
      </c>
      <c r="BN45" s="1" t="s">
        <v>29</v>
      </c>
      <c r="BO45" s="1" t="s">
        <v>151</v>
      </c>
      <c r="BP45" s="54" t="s">
        <v>158</v>
      </c>
      <c r="BQ45" s="55">
        <v>21</v>
      </c>
      <c r="BR45" s="196">
        <v>21</v>
      </c>
      <c r="BS45" s="1"/>
      <c r="BT45" s="1" t="s">
        <v>153</v>
      </c>
      <c r="BU45" s="51">
        <v>2</v>
      </c>
      <c r="BV45" s="51">
        <v>8</v>
      </c>
      <c r="BW45" s="198">
        <v>42096</v>
      </c>
    </row>
    <row r="46" spans="3:75" x14ac:dyDescent="0.35">
      <c r="AE46" s="164" t="s">
        <v>30</v>
      </c>
      <c r="AF46" s="162">
        <v>0.4548611111111111</v>
      </c>
      <c r="AG46" s="305">
        <v>10.199999999999999</v>
      </c>
      <c r="AH46" s="168">
        <v>7.93</v>
      </c>
      <c r="AI46" s="168">
        <v>1.151</v>
      </c>
      <c r="AJ46" s="171">
        <v>11.48</v>
      </c>
      <c r="AK46" s="269">
        <v>4</v>
      </c>
      <c r="AL46" s="290" t="s">
        <v>212</v>
      </c>
      <c r="AM46" s="275">
        <v>0.1</v>
      </c>
      <c r="AN46" s="314">
        <v>1</v>
      </c>
      <c r="AO46" s="30"/>
      <c r="BJ46" s="1" t="s">
        <v>260</v>
      </c>
      <c r="BK46" s="49">
        <v>55</v>
      </c>
      <c r="BL46" s="50">
        <v>42086</v>
      </c>
      <c r="BM46" s="50">
        <v>42086</v>
      </c>
      <c r="BN46" s="61" t="s">
        <v>150</v>
      </c>
      <c r="BO46" s="1" t="s">
        <v>151</v>
      </c>
      <c r="BP46" s="54" t="s">
        <v>152</v>
      </c>
      <c r="BQ46" s="55">
        <v>297</v>
      </c>
      <c r="BR46" s="196">
        <v>297</v>
      </c>
      <c r="BS46" s="1"/>
      <c r="BT46" s="197" t="s">
        <v>153</v>
      </c>
      <c r="BU46" s="51">
        <v>6</v>
      </c>
      <c r="BV46" s="51">
        <v>42</v>
      </c>
      <c r="BW46" s="198">
        <v>42096</v>
      </c>
    </row>
    <row r="47" spans="3:75" x14ac:dyDescent="0.35">
      <c r="AE47" s="270"/>
      <c r="AF47" s="271"/>
      <c r="AG47" s="307"/>
      <c r="AH47" s="271"/>
      <c r="AI47" s="271">
        <v>42305</v>
      </c>
      <c r="AJ47" s="271"/>
      <c r="AK47" s="271"/>
      <c r="AL47" s="271"/>
      <c r="AM47" s="273"/>
      <c r="AN47" s="82"/>
      <c r="AO47" s="30"/>
      <c r="BJ47" s="1" t="s">
        <v>260</v>
      </c>
      <c r="BK47" s="49">
        <v>55</v>
      </c>
      <c r="BL47" s="50">
        <v>42086</v>
      </c>
      <c r="BM47" s="50">
        <v>42086</v>
      </c>
      <c r="BN47" s="1" t="s">
        <v>20</v>
      </c>
      <c r="BO47" s="1" t="s">
        <v>151</v>
      </c>
      <c r="BP47" s="1" t="s">
        <v>154</v>
      </c>
      <c r="BQ47" s="55">
        <v>25</v>
      </c>
      <c r="BR47" s="196">
        <v>25</v>
      </c>
      <c r="BS47" s="55"/>
      <c r="BT47" s="1" t="s">
        <v>153</v>
      </c>
      <c r="BU47" s="51">
        <v>2</v>
      </c>
      <c r="BV47" s="51">
        <v>8</v>
      </c>
      <c r="BW47" s="198">
        <v>42088</v>
      </c>
    </row>
    <row r="48" spans="3:75" x14ac:dyDescent="0.35">
      <c r="AE48" s="164" t="s">
        <v>17</v>
      </c>
      <c r="AF48" s="162">
        <v>0.41666666666666669</v>
      </c>
      <c r="AG48" s="305">
        <v>4.5999999999999996</v>
      </c>
      <c r="AH48" s="168">
        <v>7.76</v>
      </c>
      <c r="AI48" s="168">
        <v>1.0389999999999999</v>
      </c>
      <c r="AJ48" s="168">
        <v>12.72</v>
      </c>
      <c r="AK48" s="87">
        <v>3</v>
      </c>
      <c r="AL48" s="87" t="s">
        <v>212</v>
      </c>
      <c r="AM48" s="275">
        <v>0.5</v>
      </c>
      <c r="AN48" s="135">
        <v>3</v>
      </c>
      <c r="AO48" s="30"/>
      <c r="BJ48" s="1" t="s">
        <v>260</v>
      </c>
      <c r="BK48" s="49">
        <v>55</v>
      </c>
      <c r="BL48" s="50">
        <v>42086</v>
      </c>
      <c r="BM48" s="50">
        <v>42086</v>
      </c>
      <c r="BN48" s="1" t="s">
        <v>155</v>
      </c>
      <c r="BO48" s="1" t="s">
        <v>151</v>
      </c>
      <c r="BP48" s="1" t="s">
        <v>156</v>
      </c>
      <c r="BQ48" s="55">
        <v>24</v>
      </c>
      <c r="BR48" s="196">
        <v>24</v>
      </c>
      <c r="BS48" s="55" t="s">
        <v>157</v>
      </c>
      <c r="BT48" s="197" t="s">
        <v>153</v>
      </c>
      <c r="BU48" s="199">
        <v>5</v>
      </c>
      <c r="BV48" s="199">
        <v>35</v>
      </c>
      <c r="BW48" s="198">
        <v>42097</v>
      </c>
    </row>
    <row r="49" spans="31:75" x14ac:dyDescent="0.35">
      <c r="AE49" s="164" t="s">
        <v>22</v>
      </c>
      <c r="AF49" s="162">
        <v>0.4375</v>
      </c>
      <c r="AG49" s="305">
        <v>4.0999999999999996</v>
      </c>
      <c r="AH49" s="168">
        <v>7.72</v>
      </c>
      <c r="AI49" s="168">
        <v>1.034</v>
      </c>
      <c r="AJ49" s="168">
        <v>12.97</v>
      </c>
      <c r="AK49" s="87">
        <v>1</v>
      </c>
      <c r="AL49" s="87" t="s">
        <v>212</v>
      </c>
      <c r="AM49" s="275">
        <v>0.7</v>
      </c>
      <c r="AN49" s="135">
        <v>4</v>
      </c>
      <c r="AO49" s="30"/>
      <c r="BJ49" s="1" t="s">
        <v>260</v>
      </c>
      <c r="BK49" s="49">
        <v>55</v>
      </c>
      <c r="BL49" s="50">
        <v>42086</v>
      </c>
      <c r="BM49" s="50">
        <v>42086</v>
      </c>
      <c r="BN49" s="1" t="s">
        <v>29</v>
      </c>
      <c r="BO49" s="1" t="s">
        <v>151</v>
      </c>
      <c r="BP49" s="54" t="s">
        <v>158</v>
      </c>
      <c r="BQ49" s="55">
        <v>11</v>
      </c>
      <c r="BR49" s="196">
        <v>11</v>
      </c>
      <c r="BS49" s="1"/>
      <c r="BT49" s="1" t="s">
        <v>153</v>
      </c>
      <c r="BU49" s="51">
        <v>2</v>
      </c>
      <c r="BV49" s="51">
        <v>8</v>
      </c>
      <c r="BW49" s="198">
        <v>42096</v>
      </c>
    </row>
    <row r="50" spans="31:75" x14ac:dyDescent="0.35">
      <c r="AE50" s="164" t="s">
        <v>28</v>
      </c>
      <c r="AF50" s="162">
        <v>0.50694444444444442</v>
      </c>
      <c r="AG50" s="305">
        <v>4.0999999999999996</v>
      </c>
      <c r="AH50" s="168">
        <v>7.72</v>
      </c>
      <c r="AI50" s="168">
        <v>1.044</v>
      </c>
      <c r="AJ50" s="168">
        <v>11.05</v>
      </c>
      <c r="AK50" s="87">
        <v>2</v>
      </c>
      <c r="AL50" s="87" t="s">
        <v>212</v>
      </c>
      <c r="AM50" s="275">
        <v>0.1</v>
      </c>
      <c r="AN50" s="135">
        <v>2</v>
      </c>
      <c r="AO50" s="30"/>
      <c r="BJ50" s="1" t="s">
        <v>263</v>
      </c>
      <c r="BK50" s="49">
        <v>52</v>
      </c>
      <c r="BL50" s="50">
        <v>42114</v>
      </c>
      <c r="BM50" s="50">
        <v>42114</v>
      </c>
      <c r="BN50" s="61" t="s">
        <v>150</v>
      </c>
      <c r="BO50" s="1" t="s">
        <v>151</v>
      </c>
      <c r="BP50" s="54" t="s">
        <v>152</v>
      </c>
      <c r="BQ50" s="55">
        <v>555</v>
      </c>
      <c r="BR50" s="196">
        <v>555</v>
      </c>
      <c r="BS50" s="1"/>
      <c r="BT50" s="197" t="s">
        <v>153</v>
      </c>
      <c r="BU50" s="51">
        <v>6</v>
      </c>
      <c r="BV50" s="51">
        <v>42</v>
      </c>
      <c r="BW50" s="198">
        <v>42123</v>
      </c>
    </row>
    <row r="51" spans="31:75" x14ac:dyDescent="0.35">
      <c r="AE51" s="164" t="s">
        <v>30</v>
      </c>
      <c r="AF51" s="162">
        <v>0.50347222222222221</v>
      </c>
      <c r="AG51" s="305">
        <v>4.7</v>
      </c>
      <c r="AH51" s="168">
        <v>7.56</v>
      </c>
      <c r="AI51" s="168">
        <v>1.0840000000000001</v>
      </c>
      <c r="AJ51" s="168">
        <v>11.68</v>
      </c>
      <c r="AK51" s="87">
        <v>3</v>
      </c>
      <c r="AL51" s="87" t="s">
        <v>212</v>
      </c>
      <c r="AM51" s="275">
        <v>0.01</v>
      </c>
      <c r="AN51" s="315">
        <v>1</v>
      </c>
      <c r="AO51" s="30"/>
      <c r="BJ51" s="1" t="s">
        <v>263</v>
      </c>
      <c r="BK51" s="49">
        <v>52</v>
      </c>
      <c r="BL51" s="50">
        <v>42114</v>
      </c>
      <c r="BM51" s="50">
        <v>42114</v>
      </c>
      <c r="BN51" s="1" t="s">
        <v>20</v>
      </c>
      <c r="BO51" s="1" t="s">
        <v>151</v>
      </c>
      <c r="BP51" s="1" t="s">
        <v>154</v>
      </c>
      <c r="BQ51" s="55">
        <v>394</v>
      </c>
      <c r="BR51" s="196">
        <v>394</v>
      </c>
      <c r="BS51" s="55"/>
      <c r="BT51" s="1" t="s">
        <v>153</v>
      </c>
      <c r="BU51" s="51">
        <v>2</v>
      </c>
      <c r="BV51" s="51">
        <v>8</v>
      </c>
      <c r="BW51" s="198">
        <v>42115</v>
      </c>
    </row>
    <row r="52" spans="31:75" x14ac:dyDescent="0.35">
      <c r="AE52" s="270"/>
      <c r="AF52" s="271"/>
      <c r="AG52" s="307"/>
      <c r="AH52" s="271"/>
      <c r="AI52" s="271">
        <v>42324</v>
      </c>
      <c r="AJ52" s="271"/>
      <c r="AK52" s="271"/>
      <c r="AL52" s="271"/>
      <c r="AM52" s="273"/>
      <c r="AN52" s="82"/>
      <c r="AO52" s="30"/>
      <c r="BJ52" t="s">
        <v>263</v>
      </c>
      <c r="BK52" s="49">
        <v>52</v>
      </c>
      <c r="BL52" s="50">
        <v>42114</v>
      </c>
      <c r="BM52" s="50">
        <v>42114</v>
      </c>
      <c r="BN52" s="1" t="s">
        <v>155</v>
      </c>
      <c r="BO52" s="1" t="s">
        <v>151</v>
      </c>
      <c r="BP52" s="1" t="s">
        <v>156</v>
      </c>
      <c r="BQ52" s="55">
        <v>27</v>
      </c>
      <c r="BR52" s="196">
        <v>27</v>
      </c>
      <c r="BS52" s="55" t="s">
        <v>157</v>
      </c>
      <c r="BT52" s="197" t="s">
        <v>153</v>
      </c>
      <c r="BU52" s="199">
        <v>5</v>
      </c>
      <c r="BV52" s="199">
        <v>35</v>
      </c>
      <c r="BW52" s="198">
        <v>42117</v>
      </c>
    </row>
    <row r="53" spans="31:75" x14ac:dyDescent="0.35">
      <c r="AE53" s="164" t="s">
        <v>17</v>
      </c>
      <c r="AF53" s="162">
        <v>0.4513888888888889</v>
      </c>
      <c r="AG53" s="305">
        <v>1.1000000000000001</v>
      </c>
      <c r="AH53" s="168">
        <v>8.1</v>
      </c>
      <c r="AI53" s="168">
        <v>1.0409999999999999</v>
      </c>
      <c r="AJ53" s="168">
        <v>13.31</v>
      </c>
      <c r="AK53" s="170">
        <v>12</v>
      </c>
      <c r="AL53" s="170" t="s">
        <v>212</v>
      </c>
      <c r="AM53" s="275">
        <v>0.2</v>
      </c>
      <c r="AN53" s="135">
        <v>2</v>
      </c>
      <c r="AO53" s="30"/>
      <c r="BJ53" s="1" t="s">
        <v>263</v>
      </c>
      <c r="BK53" s="49">
        <v>52</v>
      </c>
      <c r="BL53" s="50">
        <v>42114</v>
      </c>
      <c r="BM53" s="50">
        <v>42114</v>
      </c>
      <c r="BN53" s="1" t="s">
        <v>29</v>
      </c>
      <c r="BO53" s="1" t="s">
        <v>151</v>
      </c>
      <c r="BP53" s="54" t="s">
        <v>158</v>
      </c>
      <c r="BQ53" s="55">
        <v>47</v>
      </c>
      <c r="BR53" s="196">
        <v>47</v>
      </c>
      <c r="BS53" s="1"/>
      <c r="BT53" s="1" t="s">
        <v>153</v>
      </c>
      <c r="BU53" s="51">
        <v>2</v>
      </c>
      <c r="BV53" s="51">
        <v>8</v>
      </c>
      <c r="BW53" s="198">
        <v>42123</v>
      </c>
    </row>
    <row r="54" spans="31:75" x14ac:dyDescent="0.35">
      <c r="AE54" s="164" t="s">
        <v>22</v>
      </c>
      <c r="AF54" s="162">
        <v>0.46388888888888885</v>
      </c>
      <c r="AG54" s="305">
        <v>1.2</v>
      </c>
      <c r="AH54" s="168">
        <v>8.1199999999999992</v>
      </c>
      <c r="AI54" s="168">
        <v>1.048</v>
      </c>
      <c r="AJ54" s="168">
        <v>12.73</v>
      </c>
      <c r="AK54" s="170">
        <v>2</v>
      </c>
      <c r="AL54" s="170" t="s">
        <v>212</v>
      </c>
      <c r="AM54" s="275">
        <v>0.35</v>
      </c>
      <c r="AN54" s="135">
        <v>3</v>
      </c>
      <c r="AO54" s="30"/>
      <c r="BJ54" s="1" t="s">
        <v>264</v>
      </c>
      <c r="BK54" s="200">
        <v>53</v>
      </c>
      <c r="BL54" s="50">
        <v>42114</v>
      </c>
      <c r="BM54" s="50">
        <v>42114</v>
      </c>
      <c r="BN54" s="61" t="s">
        <v>150</v>
      </c>
      <c r="BO54" s="1" t="s">
        <v>151</v>
      </c>
      <c r="BP54" s="54" t="s">
        <v>152</v>
      </c>
      <c r="BQ54" s="55">
        <v>483</v>
      </c>
      <c r="BR54" s="196">
        <v>483</v>
      </c>
      <c r="BS54" s="1"/>
      <c r="BT54" s="197" t="s">
        <v>153</v>
      </c>
      <c r="BU54" s="51">
        <v>6</v>
      </c>
      <c r="BV54" s="51">
        <v>42</v>
      </c>
      <c r="BW54" s="198">
        <v>42123</v>
      </c>
    </row>
    <row r="55" spans="31:75" x14ac:dyDescent="0.35">
      <c r="AE55" s="164" t="s">
        <v>28</v>
      </c>
      <c r="AF55" s="162">
        <v>0.47361111111111115</v>
      </c>
      <c r="AG55" s="305">
        <v>1.8</v>
      </c>
      <c r="AH55" s="168">
        <v>8.1999999999999993</v>
      </c>
      <c r="AI55" s="168">
        <v>1.0369999999999999</v>
      </c>
      <c r="AJ55" s="168">
        <v>12.09</v>
      </c>
      <c r="AK55" s="170">
        <v>5</v>
      </c>
      <c r="AL55" s="170" t="s">
        <v>212</v>
      </c>
      <c r="AM55" s="275">
        <v>0.02</v>
      </c>
      <c r="AN55" s="135">
        <v>2</v>
      </c>
      <c r="AO55" s="30"/>
      <c r="BJ55" s="1" t="s">
        <v>264</v>
      </c>
      <c r="BK55" s="200">
        <v>53</v>
      </c>
      <c r="BL55" s="50">
        <v>42114</v>
      </c>
      <c r="BM55" s="50">
        <v>42114</v>
      </c>
      <c r="BN55" s="1" t="s">
        <v>20</v>
      </c>
      <c r="BO55" s="1" t="s">
        <v>151</v>
      </c>
      <c r="BP55" s="1" t="s">
        <v>154</v>
      </c>
      <c r="BQ55" s="55">
        <v>153</v>
      </c>
      <c r="BR55" s="196">
        <v>153</v>
      </c>
      <c r="BS55" s="55"/>
      <c r="BT55" s="1" t="s">
        <v>153</v>
      </c>
      <c r="BU55" s="51">
        <v>2</v>
      </c>
      <c r="BV55" s="51">
        <v>8</v>
      </c>
      <c r="BW55" s="198">
        <v>42115</v>
      </c>
    </row>
    <row r="56" spans="31:75" x14ac:dyDescent="0.35">
      <c r="AE56" s="164" t="s">
        <v>30</v>
      </c>
      <c r="AF56" s="162">
        <v>0.47013888888888888</v>
      </c>
      <c r="AG56" s="305">
        <v>1.7</v>
      </c>
      <c r="AH56" s="168">
        <v>8.07</v>
      </c>
      <c r="AI56" s="168">
        <v>1.097</v>
      </c>
      <c r="AJ56" s="168">
        <v>12.19</v>
      </c>
      <c r="AK56" s="170">
        <v>2</v>
      </c>
      <c r="AL56" s="170" t="s">
        <v>212</v>
      </c>
      <c r="AM56" s="275">
        <v>0.03</v>
      </c>
      <c r="AN56" s="315">
        <v>2</v>
      </c>
      <c r="AO56" s="30"/>
      <c r="BJ56" t="s">
        <v>264</v>
      </c>
      <c r="BK56" s="200">
        <v>53</v>
      </c>
      <c r="BL56" s="50">
        <v>42114</v>
      </c>
      <c r="BM56" s="50">
        <v>42114</v>
      </c>
      <c r="BN56" s="1" t="s">
        <v>155</v>
      </c>
      <c r="BO56" s="1" t="s">
        <v>151</v>
      </c>
      <c r="BP56" s="1" t="s">
        <v>156</v>
      </c>
      <c r="BQ56" s="55">
        <v>18</v>
      </c>
      <c r="BR56" s="196">
        <v>18</v>
      </c>
      <c r="BS56" s="55" t="s">
        <v>157</v>
      </c>
      <c r="BT56" s="197" t="s">
        <v>153</v>
      </c>
      <c r="BU56" s="199">
        <v>5</v>
      </c>
      <c r="BV56" s="199">
        <v>35</v>
      </c>
      <c r="BW56" s="198">
        <v>42117</v>
      </c>
    </row>
    <row r="57" spans="31:75" x14ac:dyDescent="0.35">
      <c r="AE57" s="270"/>
      <c r="AF57" s="271"/>
      <c r="AG57" s="307"/>
      <c r="AH57" s="271"/>
      <c r="AI57" s="271">
        <v>42345</v>
      </c>
      <c r="AJ57" s="271"/>
      <c r="AK57" s="271"/>
      <c r="AL57" s="271"/>
      <c r="AM57" s="273"/>
      <c r="AN57" s="82"/>
      <c r="AO57" s="30"/>
      <c r="BJ57" s="1" t="s">
        <v>264</v>
      </c>
      <c r="BK57" s="200">
        <v>53</v>
      </c>
      <c r="BL57" s="50">
        <v>42114</v>
      </c>
      <c r="BM57" s="50">
        <v>42114</v>
      </c>
      <c r="BN57" s="1" t="s">
        <v>29</v>
      </c>
      <c r="BO57" s="1" t="s">
        <v>151</v>
      </c>
      <c r="BP57" s="54" t="s">
        <v>158</v>
      </c>
      <c r="BQ57" s="55">
        <v>31</v>
      </c>
      <c r="BR57" s="196">
        <v>31</v>
      </c>
      <c r="BS57" s="55"/>
      <c r="BT57" s="1" t="s">
        <v>153</v>
      </c>
      <c r="BU57" s="51">
        <v>2</v>
      </c>
      <c r="BV57" s="51">
        <v>8</v>
      </c>
      <c r="BW57" s="198">
        <v>42123</v>
      </c>
    </row>
    <row r="58" spans="31:75" x14ac:dyDescent="0.35">
      <c r="AE58" s="164" t="s">
        <v>17</v>
      </c>
      <c r="AF58" s="172">
        <v>0.44305555555555554</v>
      </c>
      <c r="AG58" s="298">
        <v>0</v>
      </c>
      <c r="AH58" s="161">
        <v>8.19</v>
      </c>
      <c r="AI58" s="161">
        <v>1.1160000000000001</v>
      </c>
      <c r="AJ58" s="161">
        <v>12.57</v>
      </c>
      <c r="AK58" s="223">
        <v>1</v>
      </c>
      <c r="AL58" s="223" t="s">
        <v>212</v>
      </c>
      <c r="AM58" s="275">
        <v>0.05</v>
      </c>
      <c r="AN58" s="135">
        <v>2</v>
      </c>
      <c r="AO58" s="30"/>
      <c r="BJ58" s="1" t="s">
        <v>265</v>
      </c>
      <c r="BK58" s="49">
        <v>54</v>
      </c>
      <c r="BL58" s="50">
        <v>42114</v>
      </c>
      <c r="BM58" s="50">
        <v>42114</v>
      </c>
      <c r="BN58" s="61" t="s">
        <v>150</v>
      </c>
      <c r="BO58" s="1" t="s">
        <v>151</v>
      </c>
      <c r="BP58" s="54" t="s">
        <v>152</v>
      </c>
      <c r="BQ58" s="55">
        <v>487</v>
      </c>
      <c r="BR58" s="196">
        <v>487</v>
      </c>
      <c r="BS58" s="1"/>
      <c r="BT58" s="197" t="s">
        <v>153</v>
      </c>
      <c r="BU58" s="51">
        <v>6</v>
      </c>
      <c r="BV58" s="51">
        <v>42</v>
      </c>
      <c r="BW58" s="198">
        <v>42123</v>
      </c>
    </row>
    <row r="59" spans="31:75" x14ac:dyDescent="0.35">
      <c r="AE59" s="164" t="s">
        <v>22</v>
      </c>
      <c r="AF59" s="172">
        <v>0.4513888888888889</v>
      </c>
      <c r="AG59" s="298">
        <v>0</v>
      </c>
      <c r="AH59" s="161">
        <v>8.19</v>
      </c>
      <c r="AI59" s="161">
        <v>1.095</v>
      </c>
      <c r="AJ59" s="161">
        <v>15.26</v>
      </c>
      <c r="AK59" s="223">
        <v>5</v>
      </c>
      <c r="AL59" s="223" t="s">
        <v>212</v>
      </c>
      <c r="AM59" s="275">
        <v>0.35</v>
      </c>
      <c r="AN59" s="135">
        <v>3</v>
      </c>
      <c r="AO59" s="30"/>
      <c r="BJ59" s="1" t="s">
        <v>265</v>
      </c>
      <c r="BK59" s="49">
        <v>54</v>
      </c>
      <c r="BL59" s="50">
        <v>42114</v>
      </c>
      <c r="BM59" s="50">
        <v>42114</v>
      </c>
      <c r="BN59" s="1" t="s">
        <v>20</v>
      </c>
      <c r="BO59" s="1" t="s">
        <v>151</v>
      </c>
      <c r="BP59" s="1" t="s">
        <v>154</v>
      </c>
      <c r="BQ59" s="55">
        <v>219</v>
      </c>
      <c r="BR59" s="196">
        <v>219</v>
      </c>
      <c r="BS59" s="55"/>
      <c r="BT59" s="1" t="s">
        <v>153</v>
      </c>
      <c r="BU59" s="51">
        <v>2</v>
      </c>
      <c r="BV59" s="51">
        <v>8</v>
      </c>
      <c r="BW59" s="198">
        <v>42115</v>
      </c>
    </row>
    <row r="60" spans="31:75" x14ac:dyDescent="0.35">
      <c r="AE60" s="164" t="s">
        <v>28</v>
      </c>
      <c r="AF60" s="172">
        <v>0.46527777777777773</v>
      </c>
      <c r="AG60" s="298">
        <v>1.5</v>
      </c>
      <c r="AH60" s="161">
        <v>8.16</v>
      </c>
      <c r="AI60" s="161">
        <v>1.0449999999999999</v>
      </c>
      <c r="AJ60" s="161">
        <v>14.61</v>
      </c>
      <c r="AK60" s="223">
        <v>30</v>
      </c>
      <c r="AL60" s="223" t="s">
        <v>262</v>
      </c>
      <c r="AM60" s="275">
        <v>0.02</v>
      </c>
      <c r="AN60" s="135">
        <v>1</v>
      </c>
      <c r="AO60" s="30"/>
      <c r="BJ60" t="s">
        <v>265</v>
      </c>
      <c r="BK60" s="49">
        <v>54</v>
      </c>
      <c r="BL60" s="50">
        <v>42114</v>
      </c>
      <c r="BM60" s="50">
        <v>42114</v>
      </c>
      <c r="BN60" s="1" t="s">
        <v>155</v>
      </c>
      <c r="BO60" s="1" t="s">
        <v>151</v>
      </c>
      <c r="BP60" s="1" t="s">
        <v>156</v>
      </c>
      <c r="BQ60" s="55">
        <v>21</v>
      </c>
      <c r="BR60" s="196">
        <v>21</v>
      </c>
      <c r="BS60" s="55" t="s">
        <v>157</v>
      </c>
      <c r="BT60" s="197" t="s">
        <v>153</v>
      </c>
      <c r="BU60" s="199">
        <v>5</v>
      </c>
      <c r="BV60" s="199">
        <v>35</v>
      </c>
      <c r="BW60" s="198">
        <v>42117</v>
      </c>
    </row>
    <row r="61" spans="31:75" x14ac:dyDescent="0.35">
      <c r="AE61" s="164" t="s">
        <v>30</v>
      </c>
      <c r="AF61" s="215">
        <v>0.46180555555555558</v>
      </c>
      <c r="AG61" s="298">
        <v>1.5</v>
      </c>
      <c r="AH61" s="216">
        <v>8.1</v>
      </c>
      <c r="AI61" s="216">
        <v>1.26</v>
      </c>
      <c r="AJ61" s="216">
        <v>14.33</v>
      </c>
      <c r="AK61" s="170">
        <v>2</v>
      </c>
      <c r="AL61" s="170" t="s">
        <v>262</v>
      </c>
      <c r="AM61" s="275">
        <v>0.02</v>
      </c>
      <c r="AN61" s="316">
        <v>1</v>
      </c>
      <c r="BJ61" s="1" t="s">
        <v>265</v>
      </c>
      <c r="BK61" s="49">
        <v>54</v>
      </c>
      <c r="BL61" s="50">
        <v>42114</v>
      </c>
      <c r="BM61" s="50">
        <v>42114</v>
      </c>
      <c r="BN61" s="1" t="s">
        <v>29</v>
      </c>
      <c r="BO61" s="1" t="s">
        <v>151</v>
      </c>
      <c r="BP61" s="54" t="s">
        <v>158</v>
      </c>
      <c r="BQ61" s="55">
        <v>90</v>
      </c>
      <c r="BR61" s="196">
        <v>90</v>
      </c>
      <c r="BS61" s="1"/>
      <c r="BT61" s="1" t="s">
        <v>153</v>
      </c>
      <c r="BU61" s="51">
        <v>2</v>
      </c>
      <c r="BV61" s="51">
        <v>8</v>
      </c>
      <c r="BW61" s="198">
        <v>42123</v>
      </c>
    </row>
    <row r="62" spans="31:75" x14ac:dyDescent="0.35">
      <c r="BJ62" s="1" t="s">
        <v>266</v>
      </c>
      <c r="BK62" s="49">
        <v>55</v>
      </c>
      <c r="BL62" s="50">
        <v>42114</v>
      </c>
      <c r="BM62" s="50">
        <v>42114</v>
      </c>
      <c r="BN62" s="61" t="s">
        <v>150</v>
      </c>
      <c r="BO62" s="1" t="s">
        <v>151</v>
      </c>
      <c r="BP62" s="54" t="s">
        <v>152</v>
      </c>
      <c r="BQ62" s="55">
        <v>432</v>
      </c>
      <c r="BR62" s="196">
        <v>432</v>
      </c>
      <c r="BS62" s="1"/>
      <c r="BT62" s="197" t="s">
        <v>153</v>
      </c>
      <c r="BU62" s="51">
        <v>6</v>
      </c>
      <c r="BV62" s="51">
        <v>42</v>
      </c>
      <c r="BW62" s="198">
        <v>42123</v>
      </c>
    </row>
    <row r="63" spans="31:75" x14ac:dyDescent="0.35">
      <c r="BJ63" s="1" t="s">
        <v>266</v>
      </c>
      <c r="BK63" s="49">
        <v>55</v>
      </c>
      <c r="BL63" s="50">
        <v>42114</v>
      </c>
      <c r="BM63" s="50">
        <v>42114</v>
      </c>
      <c r="BN63" s="1" t="s">
        <v>20</v>
      </c>
      <c r="BO63" s="1" t="s">
        <v>151</v>
      </c>
      <c r="BP63" s="1" t="s">
        <v>154</v>
      </c>
      <c r="BQ63" s="55">
        <v>127</v>
      </c>
      <c r="BR63" s="196">
        <v>127</v>
      </c>
      <c r="BS63" s="55"/>
      <c r="BT63" s="1" t="s">
        <v>153</v>
      </c>
      <c r="BU63" s="51">
        <v>2</v>
      </c>
      <c r="BV63" s="51">
        <v>8</v>
      </c>
      <c r="BW63" s="198">
        <v>42115</v>
      </c>
    </row>
    <row r="64" spans="31:75" x14ac:dyDescent="0.35">
      <c r="AE64" s="371" t="s">
        <v>77</v>
      </c>
      <c r="AF64" s="371"/>
      <c r="AG64" s="371"/>
      <c r="AH64" s="371"/>
      <c r="AI64" s="371"/>
      <c r="AJ64" s="371"/>
      <c r="AK64" s="371"/>
      <c r="AL64" s="371"/>
      <c r="AM64" s="371"/>
      <c r="AN64" s="371"/>
      <c r="BJ64" t="s">
        <v>266</v>
      </c>
      <c r="BK64" s="49">
        <v>55</v>
      </c>
      <c r="BL64" s="50">
        <v>42114</v>
      </c>
      <c r="BM64" s="50">
        <v>42114</v>
      </c>
      <c r="BN64" s="1" t="s">
        <v>155</v>
      </c>
      <c r="BO64" s="1" t="s">
        <v>151</v>
      </c>
      <c r="BP64" s="1" t="s">
        <v>156</v>
      </c>
      <c r="BQ64" s="55">
        <v>23</v>
      </c>
      <c r="BR64" s="196">
        <v>23</v>
      </c>
      <c r="BS64" s="55" t="s">
        <v>157</v>
      </c>
      <c r="BT64" s="197" t="s">
        <v>153</v>
      </c>
      <c r="BU64" s="199">
        <v>5</v>
      </c>
      <c r="BV64" s="199">
        <v>35</v>
      </c>
      <c r="BW64" s="198">
        <v>42117</v>
      </c>
    </row>
    <row r="65" spans="31:75" x14ac:dyDescent="0.35">
      <c r="AE65" s="220" t="s">
        <v>7</v>
      </c>
      <c r="AF65" s="218">
        <v>2010</v>
      </c>
      <c r="AG65" s="368">
        <v>2011</v>
      </c>
      <c r="AH65" s="368"/>
      <c r="AI65" s="368"/>
      <c r="AJ65" s="368"/>
      <c r="AK65" s="368"/>
      <c r="AL65" s="368"/>
      <c r="AM65" s="368"/>
      <c r="AN65" s="368"/>
      <c r="BJ65" s="1" t="s">
        <v>266</v>
      </c>
      <c r="BK65" s="49">
        <v>55</v>
      </c>
      <c r="BL65" s="50">
        <v>42114</v>
      </c>
      <c r="BM65" s="50">
        <v>42114</v>
      </c>
      <c r="BN65" s="1" t="s">
        <v>29</v>
      </c>
      <c r="BO65" s="1" t="s">
        <v>151</v>
      </c>
      <c r="BP65" s="54" t="s">
        <v>158</v>
      </c>
      <c r="BQ65" s="55">
        <v>169</v>
      </c>
      <c r="BR65" s="196">
        <v>169</v>
      </c>
      <c r="BS65" s="1"/>
      <c r="BT65" s="1" t="s">
        <v>153</v>
      </c>
      <c r="BU65" s="51">
        <v>2</v>
      </c>
      <c r="BV65" s="51">
        <v>8</v>
      </c>
      <c r="BW65" s="198">
        <v>42123</v>
      </c>
    </row>
    <row r="66" spans="31:75" x14ac:dyDescent="0.35">
      <c r="AE66" s="154"/>
      <c r="AF66" s="219" t="s">
        <v>78</v>
      </c>
      <c r="AG66" s="309" t="s">
        <v>79</v>
      </c>
      <c r="AH66" s="219" t="s">
        <v>80</v>
      </c>
      <c r="AI66" s="219" t="s">
        <v>81</v>
      </c>
      <c r="AJ66" s="219" t="s">
        <v>82</v>
      </c>
      <c r="AK66" s="219" t="s">
        <v>83</v>
      </c>
      <c r="AL66" s="219" t="s">
        <v>84</v>
      </c>
      <c r="AM66" s="219" t="s">
        <v>85</v>
      </c>
      <c r="AN66" s="219" t="s">
        <v>86</v>
      </c>
      <c r="BJ66" s="1" t="s">
        <v>267</v>
      </c>
      <c r="BK66" s="49">
        <v>52</v>
      </c>
      <c r="BL66" s="50">
        <v>42150</v>
      </c>
      <c r="BM66" s="50">
        <v>42150</v>
      </c>
      <c r="BN66" s="61" t="s">
        <v>150</v>
      </c>
      <c r="BO66" s="1" t="s">
        <v>151</v>
      </c>
      <c r="BP66" s="54" t="s">
        <v>152</v>
      </c>
      <c r="BQ66" s="55">
        <v>1353</v>
      </c>
      <c r="BR66" s="196">
        <v>1353</v>
      </c>
      <c r="BS66" s="1"/>
      <c r="BT66" s="197" t="s">
        <v>153</v>
      </c>
      <c r="BU66" s="51">
        <v>6</v>
      </c>
      <c r="BV66" s="51">
        <v>42</v>
      </c>
      <c r="BW66" s="198">
        <v>42159</v>
      </c>
    </row>
    <row r="67" spans="31:75" x14ac:dyDescent="0.35">
      <c r="AE67" s="154"/>
      <c r="AF67" s="219" t="s">
        <v>87</v>
      </c>
      <c r="AG67" s="309" t="s">
        <v>88</v>
      </c>
      <c r="AH67" s="219" t="s">
        <v>89</v>
      </c>
      <c r="AI67" s="219" t="s">
        <v>89</v>
      </c>
      <c r="AJ67" s="219" t="s">
        <v>89</v>
      </c>
      <c r="AK67" s="219" t="s">
        <v>89</v>
      </c>
      <c r="AL67" s="219" t="s">
        <v>89</v>
      </c>
      <c r="AM67" s="219" t="s">
        <v>89</v>
      </c>
      <c r="AN67" s="219" t="s">
        <v>133</v>
      </c>
      <c r="BJ67" s="1" t="s">
        <v>267</v>
      </c>
      <c r="BK67" s="49">
        <v>52</v>
      </c>
      <c r="BL67" s="50">
        <v>42150</v>
      </c>
      <c r="BM67" s="50">
        <v>42150</v>
      </c>
      <c r="BN67" s="1" t="s">
        <v>20</v>
      </c>
      <c r="BO67" s="1" t="s">
        <v>151</v>
      </c>
      <c r="BP67" s="1" t="s">
        <v>154</v>
      </c>
      <c r="BQ67" s="55">
        <v>1090</v>
      </c>
      <c r="BR67" s="196">
        <v>1090</v>
      </c>
      <c r="BS67" s="55"/>
      <c r="BT67" s="1" t="s">
        <v>153</v>
      </c>
      <c r="BU67" s="51">
        <v>2</v>
      </c>
      <c r="BV67" s="51">
        <v>8</v>
      </c>
      <c r="BW67" s="198">
        <v>42151</v>
      </c>
    </row>
    <row r="68" spans="31:75" x14ac:dyDescent="0.35">
      <c r="AE68" s="218" t="s">
        <v>302</v>
      </c>
      <c r="AF68" s="217"/>
      <c r="AG68" s="310"/>
      <c r="AH68" s="224">
        <v>14.316421489448254</v>
      </c>
      <c r="AI68" s="224">
        <v>1.5595830465537215</v>
      </c>
      <c r="AJ68" s="224">
        <v>6.31932491835828</v>
      </c>
      <c r="AK68" s="224">
        <v>5.0491176306749272</v>
      </c>
      <c r="AL68" s="224">
        <v>5.9183706659697988</v>
      </c>
      <c r="AM68" s="224">
        <v>1.5955343603388272</v>
      </c>
      <c r="AN68" s="224">
        <v>5.7371487737596247</v>
      </c>
      <c r="BJ68" s="1" t="s">
        <v>267</v>
      </c>
      <c r="BK68" s="49">
        <v>52</v>
      </c>
      <c r="BL68" s="50">
        <v>42150</v>
      </c>
      <c r="BM68" s="50">
        <v>42150</v>
      </c>
      <c r="BN68" s="1" t="s">
        <v>155</v>
      </c>
      <c r="BO68" s="1" t="s">
        <v>151</v>
      </c>
      <c r="BP68" s="1" t="s">
        <v>156</v>
      </c>
      <c r="BQ68" s="55">
        <v>22</v>
      </c>
      <c r="BR68" s="196">
        <v>22</v>
      </c>
      <c r="BS68" s="55" t="s">
        <v>157</v>
      </c>
      <c r="BT68" s="197" t="s">
        <v>153</v>
      </c>
      <c r="BU68" s="199">
        <v>5</v>
      </c>
      <c r="BV68" s="199">
        <v>35</v>
      </c>
      <c r="BW68" s="198">
        <v>42160</v>
      </c>
    </row>
    <row r="69" spans="31:75" x14ac:dyDescent="0.35">
      <c r="AE69" s="155" t="s">
        <v>17</v>
      </c>
      <c r="AF69" s="226">
        <v>10.415007356230324</v>
      </c>
      <c r="AG69" s="299">
        <v>6.1357359213452263</v>
      </c>
      <c r="AH69" s="217"/>
      <c r="AI69" s="217"/>
      <c r="AJ69" s="217"/>
      <c r="AK69" s="217"/>
      <c r="AL69" s="217"/>
      <c r="AM69" s="217"/>
      <c r="AN69" s="224">
        <v>14.920957777880869</v>
      </c>
      <c r="BJ69" s="1" t="s">
        <v>267</v>
      </c>
      <c r="BK69" s="49">
        <v>52</v>
      </c>
      <c r="BL69" s="50">
        <v>42150</v>
      </c>
      <c r="BM69" s="50">
        <v>42150</v>
      </c>
      <c r="BN69" s="1" t="s">
        <v>29</v>
      </c>
      <c r="BO69" s="1" t="s">
        <v>151</v>
      </c>
      <c r="BP69" s="54" t="s">
        <v>158</v>
      </c>
      <c r="BQ69" s="55">
        <v>18</v>
      </c>
      <c r="BR69" s="196">
        <v>18</v>
      </c>
      <c r="BS69" s="1"/>
      <c r="BT69" s="1" t="s">
        <v>153</v>
      </c>
      <c r="BU69" s="51">
        <v>2</v>
      </c>
      <c r="BV69" s="51">
        <v>8</v>
      </c>
      <c r="BW69" s="198">
        <v>42159</v>
      </c>
    </row>
    <row r="70" spans="31:75" x14ac:dyDescent="0.35">
      <c r="AE70" s="155" t="s">
        <v>22</v>
      </c>
      <c r="AF70" s="226">
        <v>12.872734712745173</v>
      </c>
      <c r="AG70" s="299">
        <v>4.3983385639622687</v>
      </c>
      <c r="AH70" s="217"/>
      <c r="AI70" s="217"/>
      <c r="AJ70" s="217"/>
      <c r="AK70" s="217"/>
      <c r="AL70" s="217"/>
      <c r="AM70" s="217"/>
      <c r="AN70" s="224">
        <v>8.9793309645192245</v>
      </c>
      <c r="BJ70" s="1" t="s">
        <v>268</v>
      </c>
      <c r="BK70" s="200">
        <v>53</v>
      </c>
      <c r="BL70" s="50">
        <v>42150</v>
      </c>
      <c r="BM70" s="50">
        <v>42150</v>
      </c>
      <c r="BN70" s="61" t="s">
        <v>150</v>
      </c>
      <c r="BO70" s="1" t="s">
        <v>151</v>
      </c>
      <c r="BP70" s="54" t="s">
        <v>152</v>
      </c>
      <c r="BQ70" s="55">
        <v>1014</v>
      </c>
      <c r="BR70" s="196">
        <v>1014</v>
      </c>
      <c r="BS70" s="1"/>
      <c r="BT70" s="197" t="s">
        <v>153</v>
      </c>
      <c r="BU70" s="51">
        <v>6</v>
      </c>
      <c r="BV70" s="51">
        <v>42</v>
      </c>
      <c r="BW70" s="198">
        <v>42159</v>
      </c>
    </row>
    <row r="71" spans="31:75" x14ac:dyDescent="0.35">
      <c r="AE71" s="155" t="s">
        <v>28</v>
      </c>
      <c r="AF71" s="226">
        <v>15.63778621990787</v>
      </c>
      <c r="AG71" s="299">
        <v>4.6479811698183378</v>
      </c>
      <c r="AH71" s="217"/>
      <c r="AI71" s="217"/>
      <c r="AJ71" s="217"/>
      <c r="AK71" s="217"/>
      <c r="AL71" s="217"/>
      <c r="AM71" s="217"/>
      <c r="AN71" s="224">
        <v>3.3666158403052355</v>
      </c>
      <c r="BJ71" s="1" t="s">
        <v>268</v>
      </c>
      <c r="BK71" s="200">
        <v>53</v>
      </c>
      <c r="BL71" s="50">
        <v>42150</v>
      </c>
      <c r="BM71" s="50">
        <v>42150</v>
      </c>
      <c r="BN71" s="1" t="s">
        <v>20</v>
      </c>
      <c r="BO71" s="1" t="s">
        <v>151</v>
      </c>
      <c r="BP71" s="1" t="s">
        <v>154</v>
      </c>
      <c r="BQ71" s="55">
        <v>668</v>
      </c>
      <c r="BR71" s="196">
        <v>668</v>
      </c>
      <c r="BS71" s="55"/>
      <c r="BT71" s="1" t="s">
        <v>153</v>
      </c>
      <c r="BU71" s="51">
        <v>2</v>
      </c>
      <c r="BV71" s="51">
        <v>8</v>
      </c>
      <c r="BW71" s="198">
        <v>42151</v>
      </c>
    </row>
    <row r="72" spans="31:75" x14ac:dyDescent="0.35">
      <c r="AE72" s="155" t="s">
        <v>30</v>
      </c>
      <c r="AF72" s="226">
        <v>11.190072410860243</v>
      </c>
      <c r="AG72" s="299">
        <v>2.8410048605131966</v>
      </c>
      <c r="AH72" s="217"/>
      <c r="AI72" s="217"/>
      <c r="AJ72" s="217"/>
      <c r="AK72" s="217"/>
      <c r="AL72" s="217"/>
      <c r="AM72" s="217"/>
      <c r="AN72" s="224">
        <v>2.401873910352005</v>
      </c>
      <c r="BJ72" s="1" t="s">
        <v>268</v>
      </c>
      <c r="BK72" s="200">
        <v>53</v>
      </c>
      <c r="BL72" s="50">
        <v>42150</v>
      </c>
      <c r="BM72" s="50">
        <v>42150</v>
      </c>
      <c r="BN72" s="1" t="s">
        <v>155</v>
      </c>
      <c r="BO72" s="1" t="s">
        <v>151</v>
      </c>
      <c r="BP72" s="1" t="s">
        <v>156</v>
      </c>
      <c r="BQ72" s="55">
        <v>17</v>
      </c>
      <c r="BR72" s="196">
        <v>17</v>
      </c>
      <c r="BS72" s="55" t="s">
        <v>157</v>
      </c>
      <c r="BT72" s="197" t="s">
        <v>153</v>
      </c>
      <c r="BU72" s="199">
        <v>5</v>
      </c>
      <c r="BV72" s="199">
        <v>35</v>
      </c>
      <c r="BW72" s="198">
        <v>42160</v>
      </c>
    </row>
    <row r="73" spans="31:75" x14ac:dyDescent="0.35">
      <c r="AE73" s="154"/>
      <c r="AF73" s="217"/>
      <c r="AG73" s="369">
        <v>2012</v>
      </c>
      <c r="AH73" s="370"/>
      <c r="AI73" s="370"/>
      <c r="AJ73" s="370"/>
      <c r="AK73" s="370"/>
      <c r="AL73" s="370"/>
      <c r="AM73" s="370"/>
      <c r="AN73" s="370"/>
      <c r="BJ73" s="1" t="s">
        <v>268</v>
      </c>
      <c r="BK73" s="200">
        <v>53</v>
      </c>
      <c r="BL73" s="50">
        <v>42150</v>
      </c>
      <c r="BM73" s="50">
        <v>42150</v>
      </c>
      <c r="BN73" s="1" t="s">
        <v>29</v>
      </c>
      <c r="BO73" s="1" t="s">
        <v>151</v>
      </c>
      <c r="BP73" s="54" t="s">
        <v>158</v>
      </c>
      <c r="BQ73" s="55">
        <v>9</v>
      </c>
      <c r="BR73" s="196">
        <v>9</v>
      </c>
      <c r="BS73" s="55"/>
      <c r="BT73" s="1" t="s">
        <v>153</v>
      </c>
      <c r="BU73" s="51">
        <v>2</v>
      </c>
      <c r="BV73" s="51">
        <v>8</v>
      </c>
      <c r="BW73" s="198">
        <v>42159</v>
      </c>
    </row>
    <row r="74" spans="31:75" x14ac:dyDescent="0.35">
      <c r="AE74" s="218" t="s">
        <v>302</v>
      </c>
      <c r="AF74" s="217"/>
      <c r="AG74" s="299">
        <v>4.7116089250979822</v>
      </c>
      <c r="AH74" s="224">
        <v>2.8647328669885228</v>
      </c>
      <c r="AI74" s="224">
        <v>1</v>
      </c>
      <c r="AJ74" s="224">
        <v>10.710064283715056</v>
      </c>
      <c r="AK74" s="224">
        <v>25.770603383671393</v>
      </c>
      <c r="AL74" s="224">
        <v>9.8236509042243103</v>
      </c>
      <c r="AM74" s="224">
        <v>2.9515681170160595</v>
      </c>
      <c r="AN74" s="224">
        <v>12.885982649915999</v>
      </c>
      <c r="BJ74" s="1" t="s">
        <v>269</v>
      </c>
      <c r="BK74" s="49">
        <v>54</v>
      </c>
      <c r="BL74" s="50">
        <v>42150</v>
      </c>
      <c r="BM74" s="50">
        <v>42150</v>
      </c>
      <c r="BN74" s="61" t="s">
        <v>150</v>
      </c>
      <c r="BO74" s="1" t="s">
        <v>151</v>
      </c>
      <c r="BP74" s="54" t="s">
        <v>152</v>
      </c>
      <c r="BQ74" s="55">
        <v>1073</v>
      </c>
      <c r="BR74" s="196">
        <v>1073</v>
      </c>
      <c r="BS74" s="1"/>
      <c r="BT74" s="197" t="s">
        <v>153</v>
      </c>
      <c r="BU74" s="51">
        <v>6</v>
      </c>
      <c r="BV74" s="51">
        <v>42</v>
      </c>
      <c r="BW74" s="198">
        <v>42159</v>
      </c>
    </row>
    <row r="75" spans="31:75" x14ac:dyDescent="0.35">
      <c r="AE75" s="155" t="s">
        <v>17</v>
      </c>
      <c r="AF75" s="217"/>
      <c r="AG75" s="299">
        <v>3.4936376937422726</v>
      </c>
      <c r="AH75" s="217"/>
      <c r="AI75" s="217"/>
      <c r="AJ75" s="217"/>
      <c r="AK75" s="217"/>
      <c r="AL75" s="217"/>
      <c r="AM75" s="217"/>
      <c r="AN75" s="224">
        <v>6.4258232638514636</v>
      </c>
      <c r="BJ75" s="1" t="s">
        <v>269</v>
      </c>
      <c r="BK75" s="49">
        <v>54</v>
      </c>
      <c r="BL75" s="50">
        <v>42150</v>
      </c>
      <c r="BM75" s="50">
        <v>42150</v>
      </c>
      <c r="BN75" s="1" t="s">
        <v>20</v>
      </c>
      <c r="BO75" s="1" t="s">
        <v>151</v>
      </c>
      <c r="BP75" s="1" t="s">
        <v>154</v>
      </c>
      <c r="BQ75" s="55">
        <v>781</v>
      </c>
      <c r="BR75" s="196">
        <v>781</v>
      </c>
      <c r="BS75" s="55"/>
      <c r="BT75" s="1" t="s">
        <v>153</v>
      </c>
      <c r="BU75" s="51">
        <v>2</v>
      </c>
      <c r="BV75" s="51">
        <v>8</v>
      </c>
      <c r="BW75" s="198">
        <v>42151</v>
      </c>
    </row>
    <row r="76" spans="31:75" x14ac:dyDescent="0.35">
      <c r="AE76" s="155" t="s">
        <v>22</v>
      </c>
      <c r="AF76" s="217"/>
      <c r="AG76" s="299">
        <v>3.9644118476832642</v>
      </c>
      <c r="AH76" s="217"/>
      <c r="AI76" s="217"/>
      <c r="AJ76" s="217"/>
      <c r="AK76" s="217"/>
      <c r="AL76" s="217"/>
      <c r="AM76" s="217"/>
      <c r="AN76" s="224">
        <v>9.3221166234117376</v>
      </c>
      <c r="BJ76" s="1" t="s">
        <v>269</v>
      </c>
      <c r="BK76" s="49">
        <v>54</v>
      </c>
      <c r="BL76" s="50">
        <v>42150</v>
      </c>
      <c r="BM76" s="50">
        <v>42150</v>
      </c>
      <c r="BN76" s="1" t="s">
        <v>155</v>
      </c>
      <c r="BO76" s="1" t="s">
        <v>151</v>
      </c>
      <c r="BP76" s="1" t="s">
        <v>156</v>
      </c>
      <c r="BQ76" s="55">
        <v>21</v>
      </c>
      <c r="BR76" s="196">
        <v>21</v>
      </c>
      <c r="BS76" s="55" t="s">
        <v>157</v>
      </c>
      <c r="BT76" s="197" t="s">
        <v>153</v>
      </c>
      <c r="BU76" s="199">
        <v>5</v>
      </c>
      <c r="BV76" s="199">
        <v>35</v>
      </c>
      <c r="BW76" s="198">
        <v>42160</v>
      </c>
    </row>
    <row r="77" spans="31:75" x14ac:dyDescent="0.35">
      <c r="AE77" s="155" t="s">
        <v>28</v>
      </c>
      <c r="AF77" s="217"/>
      <c r="AG77" s="299">
        <v>10.220880027996158</v>
      </c>
      <c r="AH77" s="217"/>
      <c r="AI77" s="217"/>
      <c r="AJ77" s="217"/>
      <c r="AK77" s="217"/>
      <c r="AL77" s="217"/>
      <c r="AM77" s="217"/>
      <c r="AN77" s="224">
        <v>31.606043582343464</v>
      </c>
      <c r="BJ77" s="1" t="s">
        <v>269</v>
      </c>
      <c r="BK77" s="49">
        <v>54</v>
      </c>
      <c r="BL77" s="50">
        <v>42150</v>
      </c>
      <c r="BM77" s="50">
        <v>42150</v>
      </c>
      <c r="BN77" s="1" t="s">
        <v>29</v>
      </c>
      <c r="BO77" s="1" t="s">
        <v>151</v>
      </c>
      <c r="BP77" s="54" t="s">
        <v>158</v>
      </c>
      <c r="BQ77" s="55">
        <v>12</v>
      </c>
      <c r="BR77" s="196">
        <v>12</v>
      </c>
      <c r="BS77" s="1"/>
      <c r="BT77" s="1" t="s">
        <v>153</v>
      </c>
      <c r="BU77" s="51">
        <v>2</v>
      </c>
      <c r="BV77" s="51">
        <v>8</v>
      </c>
      <c r="BW77" s="198">
        <v>42159</v>
      </c>
    </row>
    <row r="78" spans="31:75" x14ac:dyDescent="0.35">
      <c r="AE78" s="155" t="s">
        <v>30</v>
      </c>
      <c r="AF78" s="217"/>
      <c r="AG78" s="300">
        <v>3.4799855315585817</v>
      </c>
      <c r="AH78" s="217"/>
      <c r="AI78" s="217"/>
      <c r="AJ78" s="217"/>
      <c r="AK78" s="217"/>
      <c r="AL78" s="217"/>
      <c r="AM78" s="217"/>
      <c r="AN78" s="224">
        <v>12.704090995213161</v>
      </c>
      <c r="BJ78" s="1" t="s">
        <v>270</v>
      </c>
      <c r="BK78" s="49">
        <v>55</v>
      </c>
      <c r="BL78" s="50">
        <v>42150</v>
      </c>
      <c r="BM78" s="50">
        <v>42150</v>
      </c>
      <c r="BN78" s="61" t="s">
        <v>150</v>
      </c>
      <c r="BO78" s="1" t="s">
        <v>151</v>
      </c>
      <c r="BP78" s="54" t="s">
        <v>152</v>
      </c>
      <c r="BQ78" s="55">
        <v>1058</v>
      </c>
      <c r="BR78" s="196">
        <v>1058</v>
      </c>
      <c r="BS78" s="1"/>
      <c r="BT78" s="197" t="s">
        <v>153</v>
      </c>
      <c r="BU78" s="51">
        <v>6</v>
      </c>
      <c r="BV78" s="51">
        <v>42</v>
      </c>
      <c r="BW78" s="198">
        <v>42159</v>
      </c>
    </row>
    <row r="79" spans="31:75" x14ac:dyDescent="0.35">
      <c r="AE79" s="154"/>
      <c r="AF79" s="217"/>
      <c r="AG79" s="370">
        <v>2013</v>
      </c>
      <c r="AH79" s="370"/>
      <c r="AI79" s="370"/>
      <c r="AJ79" s="370"/>
      <c r="AK79" s="370"/>
      <c r="AL79" s="370"/>
      <c r="AM79" s="370"/>
      <c r="AN79" s="370"/>
      <c r="BJ79" s="1" t="s">
        <v>270</v>
      </c>
      <c r="BK79" s="49">
        <v>55</v>
      </c>
      <c r="BL79" s="50">
        <v>42150</v>
      </c>
      <c r="BM79" s="50">
        <v>42150</v>
      </c>
      <c r="BN79" s="1" t="s">
        <v>20</v>
      </c>
      <c r="BO79" s="1" t="s">
        <v>151</v>
      </c>
      <c r="BP79" s="1" t="s">
        <v>154</v>
      </c>
      <c r="BQ79" s="55">
        <v>758</v>
      </c>
      <c r="BR79" s="196">
        <v>758</v>
      </c>
      <c r="BS79" s="55"/>
      <c r="BT79" s="1" t="s">
        <v>153</v>
      </c>
      <c r="BU79" s="51">
        <v>2</v>
      </c>
      <c r="BV79" s="51">
        <v>8</v>
      </c>
      <c r="BW79" s="198">
        <v>42151</v>
      </c>
    </row>
    <row r="80" spans="31:75" x14ac:dyDescent="0.35">
      <c r="AE80" s="218" t="s">
        <v>302</v>
      </c>
      <c r="AF80" s="217"/>
      <c r="AG80" s="299">
        <v>3.1194855383240743</v>
      </c>
      <c r="AH80" s="224">
        <v>1.8192720851062583</v>
      </c>
      <c r="AI80" s="224">
        <v>1.189207115002721</v>
      </c>
      <c r="AJ80" s="224">
        <v>8.6218833775892048</v>
      </c>
      <c r="AK80" s="224">
        <v>13.563009083568032</v>
      </c>
      <c r="AL80" s="224">
        <v>1.4028505520066741</v>
      </c>
      <c r="AM80" s="224">
        <v>3.2402016194585403</v>
      </c>
      <c r="AN80" s="224">
        <v>5.149359854099564</v>
      </c>
      <c r="BJ80" s="1" t="s">
        <v>270</v>
      </c>
      <c r="BK80" s="49">
        <v>55</v>
      </c>
      <c r="BL80" s="50">
        <v>42150</v>
      </c>
      <c r="BM80" s="50">
        <v>42150</v>
      </c>
      <c r="BN80" s="1" t="s">
        <v>155</v>
      </c>
      <c r="BO80" s="1" t="s">
        <v>151</v>
      </c>
      <c r="BP80" s="1" t="s">
        <v>156</v>
      </c>
      <c r="BQ80" s="55">
        <v>26</v>
      </c>
      <c r="BR80" s="196">
        <v>26</v>
      </c>
      <c r="BS80" s="55" t="s">
        <v>157</v>
      </c>
      <c r="BT80" s="197" t="s">
        <v>153</v>
      </c>
      <c r="BU80" s="199">
        <v>5</v>
      </c>
      <c r="BV80" s="199">
        <v>35</v>
      </c>
      <c r="BW80" s="198">
        <v>42160</v>
      </c>
    </row>
    <row r="81" spans="31:75" x14ac:dyDescent="0.35">
      <c r="AE81" s="155" t="s">
        <v>17</v>
      </c>
      <c r="AF81" s="217"/>
      <c r="AG81" s="299">
        <v>2.1695077106234892</v>
      </c>
      <c r="AH81" s="217"/>
      <c r="AI81" s="217"/>
      <c r="AJ81" s="217"/>
      <c r="AK81" s="217"/>
      <c r="AL81" s="217"/>
      <c r="AM81" s="217"/>
      <c r="AN81" s="224">
        <v>3.6358168384619001</v>
      </c>
      <c r="BJ81" s="1" t="s">
        <v>270</v>
      </c>
      <c r="BK81" s="49">
        <v>55</v>
      </c>
      <c r="BL81" s="50">
        <v>42150</v>
      </c>
      <c r="BM81" s="50">
        <v>42150</v>
      </c>
      <c r="BN81" s="1" t="s">
        <v>29</v>
      </c>
      <c r="BO81" s="1" t="s">
        <v>151</v>
      </c>
      <c r="BP81" s="54" t="s">
        <v>158</v>
      </c>
      <c r="BQ81" s="55">
        <v>17</v>
      </c>
      <c r="BR81" s="196">
        <v>17</v>
      </c>
      <c r="BS81" s="1"/>
      <c r="BT81" s="1" t="s">
        <v>153</v>
      </c>
      <c r="BU81" s="51">
        <v>2</v>
      </c>
      <c r="BV81" s="51">
        <v>8</v>
      </c>
      <c r="BW81" s="198">
        <v>42159</v>
      </c>
    </row>
    <row r="82" spans="31:75" x14ac:dyDescent="0.35">
      <c r="AE82" s="155" t="s">
        <v>22</v>
      </c>
      <c r="AF82" s="217"/>
      <c r="AG82" s="299">
        <v>2.4853113304846843</v>
      </c>
      <c r="AH82" s="217"/>
      <c r="AI82" s="217"/>
      <c r="AJ82" s="217"/>
      <c r="AK82" s="217"/>
      <c r="AL82" s="217"/>
      <c r="AM82" s="217"/>
      <c r="AN82" s="224">
        <v>4.5600331473889995</v>
      </c>
      <c r="BJ82" s="285" t="s">
        <v>271</v>
      </c>
      <c r="BK82" s="49">
        <v>52</v>
      </c>
      <c r="BL82" s="50">
        <v>42170</v>
      </c>
      <c r="BM82" s="50">
        <v>42170</v>
      </c>
      <c r="BN82" s="61" t="s">
        <v>150</v>
      </c>
      <c r="BO82" s="1" t="s">
        <v>151</v>
      </c>
      <c r="BP82" s="54" t="s">
        <v>152</v>
      </c>
      <c r="BQ82" s="55">
        <v>1285</v>
      </c>
      <c r="BR82" s="196">
        <v>1285</v>
      </c>
      <c r="BS82" s="1"/>
      <c r="BT82" s="197" t="s">
        <v>153</v>
      </c>
      <c r="BU82" s="51">
        <v>6</v>
      </c>
      <c r="BV82" s="51">
        <v>42</v>
      </c>
      <c r="BW82" s="198">
        <v>42181</v>
      </c>
    </row>
    <row r="83" spans="31:75" x14ac:dyDescent="0.35">
      <c r="AE83" s="155" t="s">
        <v>28</v>
      </c>
      <c r="AF83" s="217"/>
      <c r="AG83" s="299">
        <v>5.6910679306610019</v>
      </c>
      <c r="AH83" s="217"/>
      <c r="AI83" s="217"/>
      <c r="AJ83" s="217"/>
      <c r="AK83" s="217"/>
      <c r="AL83" s="217"/>
      <c r="AM83" s="217"/>
      <c r="AN83" s="224">
        <v>13.872709173040047</v>
      </c>
      <c r="BJ83" s="285" t="s">
        <v>271</v>
      </c>
      <c r="BK83" s="49">
        <v>52</v>
      </c>
      <c r="BL83" s="50">
        <v>42170</v>
      </c>
      <c r="BM83" s="50">
        <v>42170</v>
      </c>
      <c r="BN83" s="1" t="s">
        <v>20</v>
      </c>
      <c r="BO83" s="1" t="s">
        <v>151</v>
      </c>
      <c r="BP83" s="1" t="s">
        <v>154</v>
      </c>
      <c r="BQ83" s="55">
        <v>1016</v>
      </c>
      <c r="BR83" s="196">
        <v>1016</v>
      </c>
      <c r="BS83" s="55"/>
      <c r="BT83" s="1" t="s">
        <v>153</v>
      </c>
      <c r="BU83" s="51">
        <v>2</v>
      </c>
      <c r="BV83" s="51">
        <v>8</v>
      </c>
      <c r="BW83" s="198">
        <v>42171</v>
      </c>
    </row>
    <row r="84" spans="31:75" x14ac:dyDescent="0.35">
      <c r="AE84" s="155" t="s">
        <v>30</v>
      </c>
      <c r="AF84" s="217"/>
      <c r="AG84" s="300">
        <v>3.0860015451674543</v>
      </c>
      <c r="AH84" s="217"/>
      <c r="AI84" s="217"/>
      <c r="AJ84" s="217"/>
      <c r="AK84" s="217"/>
      <c r="AL84" s="217"/>
      <c r="AM84" s="217"/>
      <c r="AN84" s="225">
        <v>3.0569032462134809</v>
      </c>
      <c r="BJ84" s="285" t="s">
        <v>271</v>
      </c>
      <c r="BK84" s="49">
        <v>52</v>
      </c>
      <c r="BL84" s="50">
        <v>42170</v>
      </c>
      <c r="BM84" s="50">
        <v>42170</v>
      </c>
      <c r="BN84" s="1" t="s">
        <v>155</v>
      </c>
      <c r="BO84" s="1" t="s">
        <v>151</v>
      </c>
      <c r="BP84" s="1" t="s">
        <v>156</v>
      </c>
      <c r="BQ84" s="55">
        <v>19</v>
      </c>
      <c r="BR84" s="196">
        <v>19</v>
      </c>
      <c r="BS84" s="55" t="s">
        <v>157</v>
      </c>
      <c r="BT84" s="197" t="s">
        <v>153</v>
      </c>
      <c r="BU84" s="199">
        <v>5</v>
      </c>
      <c r="BV84" s="199">
        <v>35</v>
      </c>
      <c r="BW84" s="198">
        <v>42173</v>
      </c>
    </row>
    <row r="85" spans="31:75" x14ac:dyDescent="0.35">
      <c r="AE85" s="154"/>
      <c r="AF85" s="154"/>
      <c r="AG85" s="370">
        <v>2014</v>
      </c>
      <c r="AH85" s="370"/>
      <c r="AI85" s="370"/>
      <c r="AJ85" s="370"/>
      <c r="AK85" s="370"/>
      <c r="AL85" s="370"/>
      <c r="AM85" s="370"/>
      <c r="AN85" s="370"/>
      <c r="BJ85" s="285" t="s">
        <v>271</v>
      </c>
      <c r="BK85" s="49">
        <v>52</v>
      </c>
      <c r="BL85" s="50">
        <v>42170</v>
      </c>
      <c r="BM85" s="50">
        <v>42170</v>
      </c>
      <c r="BN85" s="1" t="s">
        <v>29</v>
      </c>
      <c r="BO85" s="1" t="s">
        <v>151</v>
      </c>
      <c r="BP85" s="54" t="s">
        <v>158</v>
      </c>
      <c r="BQ85" s="55">
        <v>38</v>
      </c>
      <c r="BR85" s="196">
        <v>38</v>
      </c>
      <c r="BS85" s="55"/>
      <c r="BT85" s="1" t="s">
        <v>153</v>
      </c>
      <c r="BU85" s="51">
        <v>2</v>
      </c>
      <c r="BV85" s="51">
        <v>8</v>
      </c>
      <c r="BW85" s="198">
        <v>42181</v>
      </c>
    </row>
    <row r="86" spans="31:75" x14ac:dyDescent="0.35">
      <c r="AE86" s="218" t="s">
        <v>302</v>
      </c>
      <c r="AF86" s="154"/>
      <c r="AG86" s="136">
        <v>4.194885404007703</v>
      </c>
      <c r="AH86" s="139">
        <v>2.8850620271626113</v>
      </c>
      <c r="AI86" s="139">
        <v>1.8192720851062583</v>
      </c>
      <c r="AJ86" s="139">
        <v>4.59416287401279</v>
      </c>
      <c r="AK86" s="139">
        <v>11.184932067294048</v>
      </c>
      <c r="AL86" s="139">
        <v>5.0226379978664042</v>
      </c>
      <c r="AM86" s="139">
        <v>4.0225011839889646</v>
      </c>
      <c r="AN86" s="80">
        <v>5.7304926282136206</v>
      </c>
      <c r="BJ86" s="1" t="s">
        <v>272</v>
      </c>
      <c r="BK86" s="49">
        <v>53</v>
      </c>
      <c r="BL86" s="50">
        <v>42170</v>
      </c>
      <c r="BM86" s="50">
        <v>42170</v>
      </c>
      <c r="BN86" s="61" t="s">
        <v>150</v>
      </c>
      <c r="BO86" s="1" t="s">
        <v>151</v>
      </c>
      <c r="BP86" s="54" t="s">
        <v>152</v>
      </c>
      <c r="BQ86" s="55">
        <v>1099</v>
      </c>
      <c r="BR86" s="196">
        <v>1099</v>
      </c>
      <c r="BS86" s="1"/>
      <c r="BT86" s="197" t="s">
        <v>153</v>
      </c>
      <c r="BU86" s="51">
        <v>6</v>
      </c>
      <c r="BV86" s="51">
        <v>42</v>
      </c>
      <c r="BW86" s="198">
        <v>42181</v>
      </c>
    </row>
    <row r="87" spans="31:75" x14ac:dyDescent="0.35">
      <c r="AE87" s="155" t="s">
        <v>17</v>
      </c>
      <c r="AF87" s="154"/>
      <c r="AG87" s="136">
        <v>3.3556521471328917</v>
      </c>
      <c r="AH87" s="154"/>
      <c r="AI87" s="154"/>
      <c r="AJ87" s="154"/>
      <c r="AK87" s="154"/>
      <c r="AL87" s="154"/>
      <c r="AM87" s="154"/>
      <c r="AN87" s="80">
        <v>6.0822019955734001</v>
      </c>
      <c r="BJ87" s="1" t="s">
        <v>272</v>
      </c>
      <c r="BK87" s="49">
        <v>53</v>
      </c>
      <c r="BL87" s="50">
        <v>42170</v>
      </c>
      <c r="BM87" s="50">
        <v>42170</v>
      </c>
      <c r="BN87" s="1" t="s">
        <v>20</v>
      </c>
      <c r="BO87" s="1" t="s">
        <v>151</v>
      </c>
      <c r="BP87" s="1" t="s">
        <v>154</v>
      </c>
      <c r="BQ87" s="55">
        <v>796</v>
      </c>
      <c r="BR87" s="196">
        <v>796</v>
      </c>
      <c r="BS87" s="55"/>
      <c r="BT87" s="1" t="s">
        <v>153</v>
      </c>
      <c r="BU87" s="51">
        <v>2</v>
      </c>
      <c r="BV87" s="51">
        <v>8</v>
      </c>
      <c r="BW87" s="198">
        <v>42171</v>
      </c>
    </row>
    <row r="88" spans="31:75" x14ac:dyDescent="0.35">
      <c r="AE88" s="155" t="s">
        <v>22</v>
      </c>
      <c r="AF88" s="154"/>
      <c r="AG88" s="136">
        <v>2.2621384959525561</v>
      </c>
      <c r="AH88" s="154"/>
      <c r="AI88" s="154"/>
      <c r="AJ88" s="154"/>
      <c r="AK88" s="154"/>
      <c r="AL88" s="154"/>
      <c r="AM88" s="154"/>
      <c r="AN88" s="80">
        <v>3.2292537736541154</v>
      </c>
      <c r="BJ88" s="1" t="s">
        <v>272</v>
      </c>
      <c r="BK88" s="49">
        <v>53</v>
      </c>
      <c r="BL88" s="50">
        <v>42170</v>
      </c>
      <c r="BM88" s="50">
        <v>42170</v>
      </c>
      <c r="BN88" s="1" t="s">
        <v>155</v>
      </c>
      <c r="BO88" s="1" t="s">
        <v>151</v>
      </c>
      <c r="BP88" s="1" t="s">
        <v>156</v>
      </c>
      <c r="BQ88" s="55">
        <v>15</v>
      </c>
      <c r="BR88" s="196">
        <v>15</v>
      </c>
      <c r="BS88" s="55" t="s">
        <v>157</v>
      </c>
      <c r="BT88" s="197" t="s">
        <v>153</v>
      </c>
      <c r="BU88" s="199">
        <v>5</v>
      </c>
      <c r="BV88" s="199">
        <v>35</v>
      </c>
      <c r="BW88" s="198">
        <v>42173</v>
      </c>
    </row>
    <row r="89" spans="31:75" x14ac:dyDescent="0.35">
      <c r="AE89" s="155" t="s">
        <v>28</v>
      </c>
      <c r="AF89" s="154"/>
      <c r="AG89" s="136">
        <v>8.3044702138677486</v>
      </c>
      <c r="AH89" s="154"/>
      <c r="AI89" s="154"/>
      <c r="AJ89" s="154"/>
      <c r="AK89" s="154"/>
      <c r="AL89" s="154"/>
      <c r="AM89" s="154"/>
      <c r="AN89" s="80">
        <v>11.331306088346984</v>
      </c>
      <c r="BJ89" s="1" t="s">
        <v>272</v>
      </c>
      <c r="BK89" s="49">
        <v>53</v>
      </c>
      <c r="BL89" s="50">
        <v>42170</v>
      </c>
      <c r="BM89" s="50">
        <v>42170</v>
      </c>
      <c r="BN89" s="1" t="s">
        <v>29</v>
      </c>
      <c r="BO89" s="1" t="s">
        <v>151</v>
      </c>
      <c r="BP89" s="54" t="s">
        <v>158</v>
      </c>
      <c r="BQ89" s="55">
        <v>30</v>
      </c>
      <c r="BR89" s="196">
        <v>30</v>
      </c>
      <c r="BS89" s="55"/>
      <c r="BT89" s="1" t="s">
        <v>153</v>
      </c>
      <c r="BU89" s="51">
        <v>2</v>
      </c>
      <c r="BV89" s="51">
        <v>8</v>
      </c>
      <c r="BW89" s="198">
        <v>42181</v>
      </c>
    </row>
    <row r="90" spans="31:75" x14ac:dyDescent="0.35">
      <c r="AE90" s="155" t="s">
        <v>30</v>
      </c>
      <c r="AF90" s="154"/>
      <c r="AG90" s="301">
        <v>6.1811320296843872</v>
      </c>
      <c r="AH90" s="154"/>
      <c r="AI90" s="154"/>
      <c r="AJ90" s="154"/>
      <c r="AK90" s="154"/>
      <c r="AL90" s="154"/>
      <c r="AM90" s="154"/>
      <c r="AN90" s="292">
        <v>7.3833337852872507</v>
      </c>
      <c r="BJ90" s="285" t="s">
        <v>273</v>
      </c>
      <c r="BK90" s="200">
        <v>54</v>
      </c>
      <c r="BL90" s="50">
        <v>42170</v>
      </c>
      <c r="BM90" s="50">
        <v>42170</v>
      </c>
      <c r="BN90" s="61" t="s">
        <v>150</v>
      </c>
      <c r="BO90" s="1" t="s">
        <v>151</v>
      </c>
      <c r="BP90" s="54" t="s">
        <v>152</v>
      </c>
      <c r="BQ90" s="55">
        <v>1400</v>
      </c>
      <c r="BR90" s="196">
        <v>1400</v>
      </c>
      <c r="BS90" s="1"/>
      <c r="BT90" s="197" t="s">
        <v>153</v>
      </c>
      <c r="BU90" s="51">
        <v>6</v>
      </c>
      <c r="BV90" s="51">
        <v>42</v>
      </c>
      <c r="BW90" s="198">
        <v>42181</v>
      </c>
    </row>
    <row r="91" spans="31:75" x14ac:dyDescent="0.35">
      <c r="AG91" s="393">
        <v>2015</v>
      </c>
      <c r="AH91" s="393"/>
      <c r="AI91" s="393"/>
      <c r="AJ91" s="393"/>
      <c r="AK91" s="393"/>
      <c r="AL91" s="393"/>
      <c r="AM91" s="393"/>
      <c r="AN91" s="393"/>
      <c r="BJ91" s="285" t="s">
        <v>273</v>
      </c>
      <c r="BK91" s="200">
        <v>54</v>
      </c>
      <c r="BL91" s="50">
        <v>42170</v>
      </c>
      <c r="BM91" s="50">
        <v>42170</v>
      </c>
      <c r="BN91" s="1" t="s">
        <v>20</v>
      </c>
      <c r="BO91" s="1" t="s">
        <v>151</v>
      </c>
      <c r="BP91" s="1" t="s">
        <v>154</v>
      </c>
      <c r="BQ91" s="55">
        <v>1130</v>
      </c>
      <c r="BR91" s="196">
        <v>1130</v>
      </c>
      <c r="BS91" s="55"/>
      <c r="BT91" s="1" t="s">
        <v>153</v>
      </c>
      <c r="BU91" s="51">
        <v>2</v>
      </c>
      <c r="BV91" s="51">
        <v>8</v>
      </c>
      <c r="BW91" s="198">
        <v>42171</v>
      </c>
    </row>
    <row r="92" spans="31:75" x14ac:dyDescent="0.35">
      <c r="AE92" s="218" t="s">
        <v>302</v>
      </c>
      <c r="AG92" s="136">
        <f>GEOMEAN(AK3:AK6,AK8:AK11,AK13:AK16,AK18:AK21,AK23:AK26,AK28:AK31,AK33:AK36,AK38:AK41,AK48:AK51,AK58:AK61)</f>
        <v>5.7380682049502489</v>
      </c>
      <c r="AH92" s="295">
        <f>GEOMEAN(AK3:AK6,AK8:AK11)</f>
        <v>6.2548874162894155</v>
      </c>
      <c r="AI92" s="295">
        <f>GEOMEAN(AK13:AK16,AK18:AK21)</f>
        <v>7.9366894088494</v>
      </c>
      <c r="AJ92" s="295">
        <f>GEOMEAN(AK23:AK26,AK28:AK31)</f>
        <v>6.5064480621926917</v>
      </c>
      <c r="AK92" s="295">
        <f>GEOMEAN(AK33:AK36,AK38:AK41)</f>
        <v>6.5777363359721157</v>
      </c>
      <c r="AL92" s="295">
        <f>GEOMEAN(AK43:AK46,AK48:AK51)</f>
        <v>2.4819630489759605</v>
      </c>
      <c r="AM92" s="295">
        <f>GEOMEAN(AK53:AK56,AK58:AK61)</f>
        <v>4.0473108573785632</v>
      </c>
      <c r="AN92" s="135">
        <f>GEOMEAN(AK23:AK26,AK28:AK31,AK33:AK36,AK38:AK41,AK43:AK46,AK48:AK51)</f>
        <v>4.735929695136841</v>
      </c>
      <c r="BJ92" s="285" t="s">
        <v>273</v>
      </c>
      <c r="BK92" s="200">
        <v>54</v>
      </c>
      <c r="BL92" s="50">
        <v>42170</v>
      </c>
      <c r="BM92" s="50">
        <v>42170</v>
      </c>
      <c r="BN92" s="1" t="s">
        <v>155</v>
      </c>
      <c r="BO92" s="1" t="s">
        <v>151</v>
      </c>
      <c r="BP92" s="1" t="s">
        <v>156</v>
      </c>
      <c r="BQ92" s="55">
        <v>31</v>
      </c>
      <c r="BR92" s="196">
        <v>31</v>
      </c>
      <c r="BS92" s="55" t="s">
        <v>157</v>
      </c>
      <c r="BT92" s="197" t="s">
        <v>153</v>
      </c>
      <c r="BU92" s="199">
        <v>5</v>
      </c>
      <c r="BV92" s="199">
        <v>35</v>
      </c>
      <c r="BW92" s="198">
        <v>42173</v>
      </c>
    </row>
    <row r="93" spans="31:75" x14ac:dyDescent="0.35">
      <c r="AE93" s="155" t="s">
        <v>17</v>
      </c>
      <c r="AG93" s="136">
        <f>GEOMEAN(AK3,AK8,AK13,AK18,AK23,AK28,AK33,AK38,AK43,AK48,AK53,AK58)</f>
        <v>8.308926383696674</v>
      </c>
      <c r="AN93" s="135">
        <f>GEOMEAN(AK23,AK28,AK33,AK38,AK43,AK48)</f>
        <v>9.0302698340689957</v>
      </c>
      <c r="BJ93" s="285" t="s">
        <v>273</v>
      </c>
      <c r="BK93" s="200">
        <v>54</v>
      </c>
      <c r="BL93" s="50">
        <v>42170</v>
      </c>
      <c r="BM93" s="50">
        <v>42170</v>
      </c>
      <c r="BN93" s="1" t="s">
        <v>29</v>
      </c>
      <c r="BO93" s="1" t="s">
        <v>151</v>
      </c>
      <c r="BP93" s="54" t="s">
        <v>158</v>
      </c>
      <c r="BQ93" s="55">
        <v>41</v>
      </c>
      <c r="BR93" s="196">
        <v>41</v>
      </c>
      <c r="BS93" s="55"/>
      <c r="BT93" s="1" t="s">
        <v>153</v>
      </c>
      <c r="BU93" s="51">
        <v>2</v>
      </c>
      <c r="BV93" s="51">
        <v>8</v>
      </c>
      <c r="BW93" s="198">
        <v>42181</v>
      </c>
    </row>
    <row r="94" spans="31:75" x14ac:dyDescent="0.35">
      <c r="AE94" s="155" t="s">
        <v>22</v>
      </c>
      <c r="AG94" s="136">
        <f>GEOMEAN(AK4,AK9,AK14,AK19,AK24,AK29,AK34,AK39,AK44,AK49,AK54,AK59)</f>
        <v>3.7816303786488938</v>
      </c>
      <c r="AN94" s="135">
        <f>GEOMEAN(AK24,AK29,AK34,AK39,AK44,AK49)</f>
        <v>2.9416827534328802</v>
      </c>
      <c r="BJ94" s="1" t="s">
        <v>274</v>
      </c>
      <c r="BK94" s="49">
        <v>55</v>
      </c>
      <c r="BL94" s="50">
        <v>42170</v>
      </c>
      <c r="BM94" s="50">
        <v>42170</v>
      </c>
      <c r="BN94" s="61" t="s">
        <v>150</v>
      </c>
      <c r="BO94" s="1" t="s">
        <v>151</v>
      </c>
      <c r="BP94" s="54" t="s">
        <v>152</v>
      </c>
      <c r="BQ94" s="55">
        <v>880</v>
      </c>
      <c r="BR94" s="196">
        <v>880</v>
      </c>
      <c r="BS94" s="1"/>
      <c r="BT94" s="197" t="s">
        <v>153</v>
      </c>
      <c r="BU94" s="51">
        <v>6</v>
      </c>
      <c r="BV94" s="51">
        <v>42</v>
      </c>
      <c r="BW94" s="198">
        <v>42181</v>
      </c>
    </row>
    <row r="95" spans="31:75" x14ac:dyDescent="0.35">
      <c r="AE95" s="155" t="s">
        <v>28</v>
      </c>
      <c r="AG95" s="136">
        <f>GEOMEAN(AK5,AK10,AK15,AK20,AK25,AK30,AK35,AK40,AK45,AK50,AK55,AK60)</f>
        <v>5.8867507416088083</v>
      </c>
      <c r="AN95" s="135">
        <f>GEOMEAN(AK25,AK30,AK35,AK40,AK45,AK50)</f>
        <v>3.0956162091133921</v>
      </c>
      <c r="BJ95" s="1" t="s">
        <v>274</v>
      </c>
      <c r="BK95" s="49">
        <v>55</v>
      </c>
      <c r="BL95" s="50">
        <v>42170</v>
      </c>
      <c r="BM95" s="50">
        <v>42170</v>
      </c>
      <c r="BN95" s="1" t="s">
        <v>20</v>
      </c>
      <c r="BO95" s="1" t="s">
        <v>151</v>
      </c>
      <c r="BP95" s="1" t="s">
        <v>154</v>
      </c>
      <c r="BQ95" s="55">
        <v>571</v>
      </c>
      <c r="BR95" s="196">
        <v>571</v>
      </c>
      <c r="BS95" s="1"/>
      <c r="BT95" s="1" t="s">
        <v>153</v>
      </c>
      <c r="BU95" s="51">
        <v>2</v>
      </c>
      <c r="BV95" s="51">
        <v>8</v>
      </c>
      <c r="BW95" s="198">
        <v>42171</v>
      </c>
    </row>
    <row r="96" spans="31:75" x14ac:dyDescent="0.35">
      <c r="AE96" s="155" t="s">
        <v>30</v>
      </c>
      <c r="AG96" s="136">
        <f>GEOMEAN(AK6,AK11,AK16,AK21,AK26,AK31,AK36,AK41,AK46,AK51,AK56,AK61)</f>
        <v>4.1596917904223938</v>
      </c>
      <c r="AN96" s="135">
        <f>GEOMEAN(AK26,AK31,AK36,AK41,AK46,AK51)</f>
        <v>6.1175469715735211</v>
      </c>
      <c r="BJ96" s="1" t="s">
        <v>274</v>
      </c>
      <c r="BK96" s="49">
        <v>55</v>
      </c>
      <c r="BL96" s="50">
        <v>42170</v>
      </c>
      <c r="BM96" s="50">
        <v>42170</v>
      </c>
      <c r="BN96" s="1" t="s">
        <v>155</v>
      </c>
      <c r="BO96" s="1" t="s">
        <v>151</v>
      </c>
      <c r="BP96" s="1" t="s">
        <v>156</v>
      </c>
      <c r="BQ96" s="55">
        <v>17</v>
      </c>
      <c r="BR96" s="196">
        <v>17</v>
      </c>
      <c r="BS96" s="55" t="s">
        <v>157</v>
      </c>
      <c r="BT96" s="197" t="s">
        <v>153</v>
      </c>
      <c r="BU96" s="199">
        <v>5</v>
      </c>
      <c r="BV96" s="199">
        <v>35</v>
      </c>
      <c r="BW96" s="198">
        <v>42173</v>
      </c>
    </row>
    <row r="97" spans="62:75" x14ac:dyDescent="0.35">
      <c r="BJ97" s="1" t="s">
        <v>274</v>
      </c>
      <c r="BK97" s="49">
        <v>55</v>
      </c>
      <c r="BL97" s="50">
        <v>42170</v>
      </c>
      <c r="BM97" s="50">
        <v>42170</v>
      </c>
      <c r="BN97" s="1" t="s">
        <v>29</v>
      </c>
      <c r="BO97" s="1" t="s">
        <v>151</v>
      </c>
      <c r="BP97" s="54" t="s">
        <v>158</v>
      </c>
      <c r="BQ97" s="55">
        <v>23</v>
      </c>
      <c r="BR97" s="196">
        <v>23</v>
      </c>
      <c r="BS97" s="55"/>
      <c r="BT97" s="1" t="s">
        <v>153</v>
      </c>
      <c r="BU97" s="51">
        <v>2</v>
      </c>
      <c r="BV97" s="51">
        <v>8</v>
      </c>
      <c r="BW97" s="198">
        <v>42181</v>
      </c>
    </row>
    <row r="98" spans="62:75" x14ac:dyDescent="0.35">
      <c r="BJ98" s="285" t="s">
        <v>275</v>
      </c>
      <c r="BK98" s="49">
        <v>52</v>
      </c>
      <c r="BL98" s="50">
        <v>42191</v>
      </c>
      <c r="BM98" s="50">
        <v>42191</v>
      </c>
      <c r="BN98" s="61" t="s">
        <v>150</v>
      </c>
      <c r="BO98" s="1" t="s">
        <v>151</v>
      </c>
      <c r="BP98" s="54" t="s">
        <v>152</v>
      </c>
      <c r="BQ98" s="55">
        <v>1205</v>
      </c>
      <c r="BR98" s="196">
        <v>1205</v>
      </c>
      <c r="BS98" s="1"/>
      <c r="BT98" s="197" t="s">
        <v>153</v>
      </c>
      <c r="BU98" s="51">
        <v>6</v>
      </c>
      <c r="BV98" s="51">
        <v>42</v>
      </c>
      <c r="BW98" s="198">
        <v>42193</v>
      </c>
    </row>
    <row r="99" spans="62:75" x14ac:dyDescent="0.35">
      <c r="BJ99" s="285" t="s">
        <v>275</v>
      </c>
      <c r="BK99" s="49">
        <v>52</v>
      </c>
      <c r="BL99" s="50">
        <v>42191</v>
      </c>
      <c r="BM99" s="50">
        <v>42191</v>
      </c>
      <c r="BN99" s="1" t="s">
        <v>20</v>
      </c>
      <c r="BO99" s="1" t="s">
        <v>151</v>
      </c>
      <c r="BP99" s="1" t="s">
        <v>154</v>
      </c>
      <c r="BQ99" s="55">
        <v>896</v>
      </c>
      <c r="BR99" s="196">
        <v>896</v>
      </c>
      <c r="BS99" s="55"/>
      <c r="BT99" s="1" t="s">
        <v>153</v>
      </c>
      <c r="BU99" s="51">
        <v>2</v>
      </c>
      <c r="BV99" s="51">
        <v>8</v>
      </c>
      <c r="BW99" s="198">
        <v>42192</v>
      </c>
    </row>
    <row r="100" spans="62:75" x14ac:dyDescent="0.35">
      <c r="BJ100" s="285" t="s">
        <v>275</v>
      </c>
      <c r="BK100" s="49">
        <v>52</v>
      </c>
      <c r="BL100" s="50">
        <v>42191</v>
      </c>
      <c r="BM100" s="50">
        <v>42191</v>
      </c>
      <c r="BN100" s="1" t="s">
        <v>155</v>
      </c>
      <c r="BO100" s="1" t="s">
        <v>151</v>
      </c>
      <c r="BP100" s="1" t="s">
        <v>156</v>
      </c>
      <c r="BQ100" s="55">
        <v>42</v>
      </c>
      <c r="BR100" s="196">
        <v>42</v>
      </c>
      <c r="BS100" s="55"/>
      <c r="BT100" s="197" t="s">
        <v>153</v>
      </c>
      <c r="BU100" s="199">
        <v>5</v>
      </c>
      <c r="BV100" s="199">
        <v>35</v>
      </c>
      <c r="BW100" s="198">
        <v>42195</v>
      </c>
    </row>
    <row r="101" spans="62:75" x14ac:dyDescent="0.35">
      <c r="BJ101" s="285" t="s">
        <v>275</v>
      </c>
      <c r="BK101" s="49">
        <v>52</v>
      </c>
      <c r="BL101" s="50">
        <v>42191</v>
      </c>
      <c r="BM101" s="50">
        <v>42191</v>
      </c>
      <c r="BN101" s="1" t="s">
        <v>29</v>
      </c>
      <c r="BO101" s="1" t="s">
        <v>151</v>
      </c>
      <c r="BP101" s="54" t="s">
        <v>158</v>
      </c>
      <c r="BQ101" s="55">
        <v>107</v>
      </c>
      <c r="BR101" s="196">
        <v>107</v>
      </c>
      <c r="BS101" s="55"/>
      <c r="BT101" s="1" t="s">
        <v>153</v>
      </c>
      <c r="BU101" s="51">
        <v>2</v>
      </c>
      <c r="BV101" s="51">
        <v>8</v>
      </c>
      <c r="BW101" s="198">
        <v>42193</v>
      </c>
    </row>
    <row r="102" spans="62:75" x14ac:dyDescent="0.35">
      <c r="BJ102" s="1" t="s">
        <v>276</v>
      </c>
      <c r="BK102" s="49">
        <v>53</v>
      </c>
      <c r="BL102" s="50">
        <v>42191</v>
      </c>
      <c r="BM102" s="50">
        <v>42191</v>
      </c>
      <c r="BN102" s="61" t="s">
        <v>150</v>
      </c>
      <c r="BO102" s="1" t="s">
        <v>151</v>
      </c>
      <c r="BP102" s="54" t="s">
        <v>152</v>
      </c>
      <c r="BQ102" s="55">
        <v>1071</v>
      </c>
      <c r="BR102" s="196">
        <v>1071</v>
      </c>
      <c r="BS102" s="1"/>
      <c r="BT102" s="197" t="s">
        <v>153</v>
      </c>
      <c r="BU102" s="51">
        <v>6</v>
      </c>
      <c r="BV102" s="51">
        <v>42</v>
      </c>
      <c r="BW102" s="198">
        <v>42193</v>
      </c>
    </row>
    <row r="103" spans="62:75" x14ac:dyDescent="0.35">
      <c r="BJ103" s="1" t="s">
        <v>276</v>
      </c>
      <c r="BK103" s="49">
        <v>53</v>
      </c>
      <c r="BL103" s="50">
        <v>42191</v>
      </c>
      <c r="BM103" s="50">
        <v>42191</v>
      </c>
      <c r="BN103" s="1" t="s">
        <v>20</v>
      </c>
      <c r="BO103" s="1" t="s">
        <v>151</v>
      </c>
      <c r="BP103" s="1" t="s">
        <v>154</v>
      </c>
      <c r="BQ103" s="55">
        <v>737</v>
      </c>
      <c r="BR103" s="196">
        <v>737</v>
      </c>
      <c r="BS103" s="55"/>
      <c r="BT103" s="1" t="s">
        <v>153</v>
      </c>
      <c r="BU103" s="51">
        <v>2</v>
      </c>
      <c r="BV103" s="51">
        <v>8</v>
      </c>
      <c r="BW103" s="198">
        <v>42192</v>
      </c>
    </row>
    <row r="104" spans="62:75" x14ac:dyDescent="0.35">
      <c r="BJ104" s="1" t="s">
        <v>276</v>
      </c>
      <c r="BK104" s="49">
        <v>53</v>
      </c>
      <c r="BL104" s="50">
        <v>42191</v>
      </c>
      <c r="BM104" s="50">
        <v>42191</v>
      </c>
      <c r="BN104" s="1" t="s">
        <v>155</v>
      </c>
      <c r="BO104" s="1" t="s">
        <v>151</v>
      </c>
      <c r="BP104" s="1" t="s">
        <v>156</v>
      </c>
      <c r="BQ104" s="55">
        <v>50</v>
      </c>
      <c r="BR104" s="196">
        <v>50</v>
      </c>
      <c r="BS104" s="55"/>
      <c r="BT104" s="197" t="s">
        <v>153</v>
      </c>
      <c r="BU104" s="199">
        <v>5</v>
      </c>
      <c r="BV104" s="199">
        <v>35</v>
      </c>
      <c r="BW104" s="198">
        <v>42195</v>
      </c>
    </row>
    <row r="105" spans="62:75" x14ac:dyDescent="0.35">
      <c r="BJ105" s="1" t="s">
        <v>276</v>
      </c>
      <c r="BK105" s="49">
        <v>53</v>
      </c>
      <c r="BL105" s="50">
        <v>42191</v>
      </c>
      <c r="BM105" s="50">
        <v>42191</v>
      </c>
      <c r="BN105" s="1" t="s">
        <v>29</v>
      </c>
      <c r="BO105" s="1" t="s">
        <v>151</v>
      </c>
      <c r="BP105" s="54" t="s">
        <v>158</v>
      </c>
      <c r="BQ105" s="55">
        <v>66</v>
      </c>
      <c r="BR105" s="196">
        <v>66</v>
      </c>
      <c r="BS105" s="55"/>
      <c r="BT105" s="1" t="s">
        <v>153</v>
      </c>
      <c r="BU105" s="51">
        <v>2</v>
      </c>
      <c r="BV105" s="51">
        <v>8</v>
      </c>
      <c r="BW105" s="198">
        <v>42193</v>
      </c>
    </row>
    <row r="106" spans="62:75" x14ac:dyDescent="0.35">
      <c r="BJ106" s="285" t="s">
        <v>277</v>
      </c>
      <c r="BK106" s="200">
        <v>54</v>
      </c>
      <c r="BL106" s="50">
        <v>42191</v>
      </c>
      <c r="BM106" s="50">
        <v>42191</v>
      </c>
      <c r="BN106" s="61" t="s">
        <v>150</v>
      </c>
      <c r="BO106" s="1" t="s">
        <v>151</v>
      </c>
      <c r="BP106" s="54" t="s">
        <v>152</v>
      </c>
      <c r="BQ106" s="55">
        <v>1058</v>
      </c>
      <c r="BR106" s="196">
        <v>1058</v>
      </c>
      <c r="BS106" s="1"/>
      <c r="BT106" s="197" t="s">
        <v>153</v>
      </c>
      <c r="BU106" s="51">
        <v>6</v>
      </c>
      <c r="BV106" s="51">
        <v>42</v>
      </c>
      <c r="BW106" s="198">
        <v>42193</v>
      </c>
    </row>
    <row r="107" spans="62:75" x14ac:dyDescent="0.35">
      <c r="BJ107" s="285" t="s">
        <v>277</v>
      </c>
      <c r="BK107" s="200">
        <v>54</v>
      </c>
      <c r="BL107" s="50">
        <v>42191</v>
      </c>
      <c r="BM107" s="50">
        <v>42191</v>
      </c>
      <c r="BN107" s="1" t="s">
        <v>20</v>
      </c>
      <c r="BO107" s="1" t="s">
        <v>151</v>
      </c>
      <c r="BP107" s="1" t="s">
        <v>154</v>
      </c>
      <c r="BQ107" s="55">
        <v>724</v>
      </c>
      <c r="BR107" s="196">
        <v>724</v>
      </c>
      <c r="BS107" s="55"/>
      <c r="BT107" s="1" t="s">
        <v>153</v>
      </c>
      <c r="BU107" s="51">
        <v>2</v>
      </c>
      <c r="BV107" s="51">
        <v>8</v>
      </c>
      <c r="BW107" s="198">
        <v>42192</v>
      </c>
    </row>
    <row r="108" spans="62:75" x14ac:dyDescent="0.35">
      <c r="BJ108" s="285" t="s">
        <v>277</v>
      </c>
      <c r="BK108" s="200">
        <v>54</v>
      </c>
      <c r="BL108" s="50">
        <v>42191</v>
      </c>
      <c r="BM108" s="50">
        <v>42191</v>
      </c>
      <c r="BN108" s="1" t="s">
        <v>155</v>
      </c>
      <c r="BO108" s="1" t="s">
        <v>151</v>
      </c>
      <c r="BP108" s="1" t="s">
        <v>156</v>
      </c>
      <c r="BQ108" s="55">
        <v>45</v>
      </c>
      <c r="BR108" s="196">
        <v>45</v>
      </c>
      <c r="BS108" s="55"/>
      <c r="BT108" s="197" t="s">
        <v>153</v>
      </c>
      <c r="BU108" s="199">
        <v>5</v>
      </c>
      <c r="BV108" s="199">
        <v>35</v>
      </c>
      <c r="BW108" s="198">
        <v>42195</v>
      </c>
    </row>
    <row r="109" spans="62:75" x14ac:dyDescent="0.35">
      <c r="BJ109" s="285" t="s">
        <v>277</v>
      </c>
      <c r="BK109" s="200">
        <v>54</v>
      </c>
      <c r="BL109" s="50">
        <v>42191</v>
      </c>
      <c r="BM109" s="50">
        <v>42191</v>
      </c>
      <c r="BN109" s="1" t="s">
        <v>29</v>
      </c>
      <c r="BO109" s="1" t="s">
        <v>151</v>
      </c>
      <c r="BP109" s="54" t="s">
        <v>158</v>
      </c>
      <c r="BQ109" s="55">
        <v>61</v>
      </c>
      <c r="BR109" s="196">
        <v>61</v>
      </c>
      <c r="BS109" s="55"/>
      <c r="BT109" s="1" t="s">
        <v>153</v>
      </c>
      <c r="BU109" s="51">
        <v>2</v>
      </c>
      <c r="BV109" s="51">
        <v>8</v>
      </c>
      <c r="BW109" s="198">
        <v>42193</v>
      </c>
    </row>
    <row r="110" spans="62:75" x14ac:dyDescent="0.35">
      <c r="BJ110" s="1" t="s">
        <v>278</v>
      </c>
      <c r="BK110" s="49">
        <v>55</v>
      </c>
      <c r="BL110" s="50">
        <v>42191</v>
      </c>
      <c r="BM110" s="50">
        <v>42191</v>
      </c>
      <c r="BN110" s="61" t="s">
        <v>150</v>
      </c>
      <c r="BO110" s="1" t="s">
        <v>151</v>
      </c>
      <c r="BP110" s="54" t="s">
        <v>152</v>
      </c>
      <c r="BQ110" s="55">
        <v>1254</v>
      </c>
      <c r="BR110" s="196">
        <v>1254</v>
      </c>
      <c r="BS110" s="1"/>
      <c r="BT110" s="197" t="s">
        <v>153</v>
      </c>
      <c r="BU110" s="51">
        <v>6</v>
      </c>
      <c r="BV110" s="51">
        <v>42</v>
      </c>
      <c r="BW110" s="198">
        <v>42193</v>
      </c>
    </row>
    <row r="111" spans="62:75" x14ac:dyDescent="0.35">
      <c r="BJ111" s="1" t="s">
        <v>278</v>
      </c>
      <c r="BK111" s="49">
        <v>55</v>
      </c>
      <c r="BL111" s="50">
        <v>42191</v>
      </c>
      <c r="BM111" s="50">
        <v>42191</v>
      </c>
      <c r="BN111" s="1" t="s">
        <v>20</v>
      </c>
      <c r="BO111" s="1" t="s">
        <v>151</v>
      </c>
      <c r="BP111" s="1" t="s">
        <v>154</v>
      </c>
      <c r="BQ111" s="55">
        <v>822</v>
      </c>
      <c r="BR111" s="196">
        <v>822</v>
      </c>
      <c r="BS111" s="1"/>
      <c r="BT111" s="1" t="s">
        <v>153</v>
      </c>
      <c r="BU111" s="51">
        <v>2</v>
      </c>
      <c r="BV111" s="51">
        <v>8</v>
      </c>
      <c r="BW111" s="198">
        <v>42192</v>
      </c>
    </row>
    <row r="112" spans="62:75" x14ac:dyDescent="0.35">
      <c r="BJ112" s="1" t="s">
        <v>278</v>
      </c>
      <c r="BK112" s="49">
        <v>55</v>
      </c>
      <c r="BL112" s="50">
        <v>42191</v>
      </c>
      <c r="BM112" s="50">
        <v>42191</v>
      </c>
      <c r="BN112" s="1" t="s">
        <v>155</v>
      </c>
      <c r="BO112" s="1" t="s">
        <v>151</v>
      </c>
      <c r="BP112" s="1" t="s">
        <v>156</v>
      </c>
      <c r="BQ112" s="55">
        <v>46</v>
      </c>
      <c r="BR112" s="196">
        <v>46</v>
      </c>
      <c r="BS112" s="55"/>
      <c r="BT112" s="197" t="s">
        <v>153</v>
      </c>
      <c r="BU112" s="199">
        <v>5</v>
      </c>
      <c r="BV112" s="199">
        <v>35</v>
      </c>
      <c r="BW112" s="198">
        <v>42195</v>
      </c>
    </row>
    <row r="113" spans="62:75" x14ac:dyDescent="0.35">
      <c r="BJ113" s="1" t="s">
        <v>278</v>
      </c>
      <c r="BK113" s="49">
        <v>55</v>
      </c>
      <c r="BL113" s="50">
        <v>42191</v>
      </c>
      <c r="BM113" s="50">
        <v>42191</v>
      </c>
      <c r="BN113" s="1" t="s">
        <v>29</v>
      </c>
      <c r="BO113" s="1" t="s">
        <v>151</v>
      </c>
      <c r="BP113" s="54" t="s">
        <v>158</v>
      </c>
      <c r="BQ113" s="55">
        <v>53</v>
      </c>
      <c r="BR113" s="196">
        <v>53</v>
      </c>
      <c r="BS113" s="55"/>
      <c r="BT113" s="1" t="s">
        <v>153</v>
      </c>
      <c r="BU113" s="51">
        <v>2</v>
      </c>
      <c r="BV113" s="51">
        <v>8</v>
      </c>
      <c r="BW113" s="198">
        <v>42193</v>
      </c>
    </row>
    <row r="114" spans="62:75" x14ac:dyDescent="0.35">
      <c r="BJ114" s="293" t="s">
        <v>282</v>
      </c>
      <c r="BK114" s="196">
        <v>52</v>
      </c>
      <c r="BL114" s="50">
        <v>42241</v>
      </c>
      <c r="BM114" s="50">
        <v>42241</v>
      </c>
      <c r="BN114" s="61" t="s">
        <v>150</v>
      </c>
      <c r="BO114" s="203" t="s">
        <v>151</v>
      </c>
      <c r="BP114" s="204" t="s">
        <v>152</v>
      </c>
      <c r="BQ114" s="203">
        <v>864</v>
      </c>
      <c r="BR114" s="196">
        <v>864</v>
      </c>
      <c r="BS114" s="203"/>
      <c r="BT114" s="197" t="s">
        <v>153</v>
      </c>
      <c r="BU114" s="202">
        <v>6</v>
      </c>
      <c r="BV114" s="202">
        <v>42</v>
      </c>
      <c r="BW114" s="201">
        <v>42249</v>
      </c>
    </row>
    <row r="115" spans="62:75" x14ac:dyDescent="0.35">
      <c r="BJ115" s="293" t="s">
        <v>282</v>
      </c>
      <c r="BK115" s="196">
        <v>52</v>
      </c>
      <c r="BL115" s="50">
        <v>42241</v>
      </c>
      <c r="BM115" s="50">
        <v>42241</v>
      </c>
      <c r="BN115" s="203" t="s">
        <v>20</v>
      </c>
      <c r="BO115" s="203" t="s">
        <v>151</v>
      </c>
      <c r="BP115" s="203" t="s">
        <v>154</v>
      </c>
      <c r="BQ115" s="203">
        <v>605</v>
      </c>
      <c r="BR115" s="196">
        <v>605</v>
      </c>
      <c r="BS115" s="203"/>
      <c r="BT115" s="203" t="s">
        <v>153</v>
      </c>
      <c r="BU115" s="202">
        <v>2</v>
      </c>
      <c r="BV115" s="202">
        <v>8</v>
      </c>
      <c r="BW115" s="201">
        <v>42242</v>
      </c>
    </row>
    <row r="116" spans="62:75" x14ac:dyDescent="0.35">
      <c r="BJ116" s="293" t="s">
        <v>282</v>
      </c>
      <c r="BK116" s="196">
        <v>52</v>
      </c>
      <c r="BL116" s="50">
        <v>42241</v>
      </c>
      <c r="BM116" s="50">
        <v>42241</v>
      </c>
      <c r="BN116" s="203" t="s">
        <v>155</v>
      </c>
      <c r="BO116" s="203" t="s">
        <v>151</v>
      </c>
      <c r="BP116" s="203" t="s">
        <v>156</v>
      </c>
      <c r="BQ116" s="203">
        <v>13</v>
      </c>
      <c r="BR116" s="196">
        <v>13</v>
      </c>
      <c r="BS116" s="203" t="s">
        <v>157</v>
      </c>
      <c r="BT116" s="197" t="s">
        <v>153</v>
      </c>
      <c r="BU116" s="205">
        <v>5</v>
      </c>
      <c r="BV116" s="205">
        <v>35</v>
      </c>
      <c r="BW116" s="201">
        <v>42242</v>
      </c>
    </row>
    <row r="117" spans="62:75" x14ac:dyDescent="0.35">
      <c r="BJ117" s="293" t="s">
        <v>282</v>
      </c>
      <c r="BK117" s="196">
        <v>52</v>
      </c>
      <c r="BL117" s="50">
        <v>42241</v>
      </c>
      <c r="BM117" s="50">
        <v>42241</v>
      </c>
      <c r="BN117" s="203" t="s">
        <v>29</v>
      </c>
      <c r="BO117" s="203" t="s">
        <v>151</v>
      </c>
      <c r="BP117" s="204" t="s">
        <v>158</v>
      </c>
      <c r="BQ117" s="203">
        <v>22</v>
      </c>
      <c r="BR117" s="196">
        <v>22</v>
      </c>
      <c r="BS117" s="203"/>
      <c r="BT117" s="203" t="s">
        <v>153</v>
      </c>
      <c r="BU117" s="202">
        <v>2</v>
      </c>
      <c r="BV117" s="202">
        <v>8</v>
      </c>
      <c r="BW117" s="201">
        <v>42249</v>
      </c>
    </row>
    <row r="118" spans="62:75" x14ac:dyDescent="0.35">
      <c r="BJ118" s="203" t="s">
        <v>283</v>
      </c>
      <c r="BK118" s="196">
        <v>53</v>
      </c>
      <c r="BL118" s="50">
        <v>42241</v>
      </c>
      <c r="BM118" s="50">
        <v>42241</v>
      </c>
      <c r="BN118" s="61" t="s">
        <v>150</v>
      </c>
      <c r="BO118" s="203" t="s">
        <v>151</v>
      </c>
      <c r="BP118" s="204" t="s">
        <v>152</v>
      </c>
      <c r="BQ118" s="203">
        <v>625</v>
      </c>
      <c r="BR118" s="196">
        <v>625</v>
      </c>
      <c r="BS118" s="203"/>
      <c r="BT118" s="197" t="s">
        <v>153</v>
      </c>
      <c r="BU118" s="202">
        <v>6</v>
      </c>
      <c r="BV118" s="202">
        <v>42</v>
      </c>
      <c r="BW118" s="201">
        <v>42249</v>
      </c>
    </row>
    <row r="119" spans="62:75" x14ac:dyDescent="0.35">
      <c r="BJ119" s="203" t="s">
        <v>283</v>
      </c>
      <c r="BK119" s="196">
        <v>53</v>
      </c>
      <c r="BL119" s="50">
        <v>42241</v>
      </c>
      <c r="BM119" s="50">
        <v>42241</v>
      </c>
      <c r="BN119" s="203" t="s">
        <v>20</v>
      </c>
      <c r="BO119" s="203" t="s">
        <v>151</v>
      </c>
      <c r="BP119" s="203" t="s">
        <v>154</v>
      </c>
      <c r="BQ119" s="203">
        <v>451</v>
      </c>
      <c r="BR119" s="196">
        <v>451</v>
      </c>
      <c r="BS119" s="203"/>
      <c r="BT119" s="203" t="s">
        <v>153</v>
      </c>
      <c r="BU119" s="202">
        <v>2</v>
      </c>
      <c r="BV119" s="202">
        <v>8</v>
      </c>
      <c r="BW119" s="201">
        <v>42242</v>
      </c>
    </row>
    <row r="120" spans="62:75" x14ac:dyDescent="0.35">
      <c r="BJ120" s="203" t="s">
        <v>283</v>
      </c>
      <c r="BK120" s="196">
        <v>53</v>
      </c>
      <c r="BL120" s="50">
        <v>42241</v>
      </c>
      <c r="BM120" s="50">
        <v>42241</v>
      </c>
      <c r="BN120" s="203" t="s">
        <v>155</v>
      </c>
      <c r="BO120" s="203" t="s">
        <v>151</v>
      </c>
      <c r="BP120" s="203" t="s">
        <v>156</v>
      </c>
      <c r="BQ120" s="203">
        <v>15</v>
      </c>
      <c r="BR120" s="196">
        <v>15</v>
      </c>
      <c r="BS120" s="203" t="s">
        <v>157</v>
      </c>
      <c r="BT120" s="197" t="s">
        <v>153</v>
      </c>
      <c r="BU120" s="205">
        <v>5</v>
      </c>
      <c r="BV120" s="205">
        <v>35</v>
      </c>
      <c r="BW120" s="201">
        <v>42242</v>
      </c>
    </row>
    <row r="121" spans="62:75" x14ac:dyDescent="0.35">
      <c r="BJ121" s="203" t="s">
        <v>283</v>
      </c>
      <c r="BK121" s="196">
        <v>53</v>
      </c>
      <c r="BL121" s="50">
        <v>42241</v>
      </c>
      <c r="BM121" s="50">
        <v>42241</v>
      </c>
      <c r="BN121" s="203" t="s">
        <v>29</v>
      </c>
      <c r="BO121" s="203" t="s">
        <v>151</v>
      </c>
      <c r="BP121" s="204" t="s">
        <v>158</v>
      </c>
      <c r="BQ121" s="203">
        <v>29</v>
      </c>
      <c r="BR121" s="196">
        <v>29</v>
      </c>
      <c r="BS121" s="203"/>
      <c r="BT121" s="203" t="s">
        <v>153</v>
      </c>
      <c r="BU121" s="202">
        <v>2</v>
      </c>
      <c r="BV121" s="202">
        <v>8</v>
      </c>
      <c r="BW121" s="201">
        <v>42249</v>
      </c>
    </row>
    <row r="122" spans="62:75" x14ac:dyDescent="0.35">
      <c r="BJ122" s="293" t="s">
        <v>284</v>
      </c>
      <c r="BK122" s="196">
        <v>54</v>
      </c>
      <c r="BL122" s="50">
        <v>42241</v>
      </c>
      <c r="BM122" s="50">
        <v>42241</v>
      </c>
      <c r="BN122" s="61" t="s">
        <v>150</v>
      </c>
      <c r="BO122" s="203" t="s">
        <v>151</v>
      </c>
      <c r="BP122" s="204" t="s">
        <v>152</v>
      </c>
      <c r="BQ122" s="203">
        <v>578</v>
      </c>
      <c r="BR122" s="196">
        <v>578</v>
      </c>
      <c r="BS122" s="203"/>
      <c r="BT122" s="197" t="s">
        <v>153</v>
      </c>
      <c r="BU122" s="202">
        <v>6</v>
      </c>
      <c r="BV122" s="202">
        <v>42</v>
      </c>
      <c r="BW122" s="201">
        <v>42249</v>
      </c>
    </row>
    <row r="123" spans="62:75" x14ac:dyDescent="0.35">
      <c r="BJ123" s="293" t="s">
        <v>284</v>
      </c>
      <c r="BK123" s="196">
        <v>54</v>
      </c>
      <c r="BL123" s="50">
        <v>42241</v>
      </c>
      <c r="BM123" s="50">
        <v>42241</v>
      </c>
      <c r="BN123" s="203" t="s">
        <v>20</v>
      </c>
      <c r="BO123" s="203" t="s">
        <v>151</v>
      </c>
      <c r="BP123" s="203" t="s">
        <v>154</v>
      </c>
      <c r="BQ123" s="203">
        <v>400</v>
      </c>
      <c r="BR123" s="196">
        <v>400</v>
      </c>
      <c r="BS123" s="203"/>
      <c r="BT123" s="203" t="s">
        <v>153</v>
      </c>
      <c r="BU123" s="202">
        <v>2</v>
      </c>
      <c r="BV123" s="202">
        <v>8</v>
      </c>
      <c r="BW123" s="201">
        <v>42242</v>
      </c>
    </row>
    <row r="124" spans="62:75" x14ac:dyDescent="0.35">
      <c r="BJ124" s="293" t="s">
        <v>284</v>
      </c>
      <c r="BK124" s="196">
        <v>54</v>
      </c>
      <c r="BL124" s="50">
        <v>42241</v>
      </c>
      <c r="BM124" s="50">
        <v>42241</v>
      </c>
      <c r="BN124" s="203" t="s">
        <v>155</v>
      </c>
      <c r="BO124" s="203" t="s">
        <v>151</v>
      </c>
      <c r="BP124" s="203" t="s">
        <v>156</v>
      </c>
      <c r="BQ124" s="203">
        <v>21</v>
      </c>
      <c r="BR124" s="196">
        <v>21</v>
      </c>
      <c r="BS124" s="203" t="s">
        <v>157</v>
      </c>
      <c r="BT124" s="197" t="s">
        <v>153</v>
      </c>
      <c r="BU124" s="205">
        <v>5</v>
      </c>
      <c r="BV124" s="205">
        <v>35</v>
      </c>
      <c r="BW124" s="201">
        <v>42242</v>
      </c>
    </row>
    <row r="125" spans="62:75" x14ac:dyDescent="0.35">
      <c r="BJ125" s="293" t="s">
        <v>284</v>
      </c>
      <c r="BK125" s="196">
        <v>54</v>
      </c>
      <c r="BL125" s="50">
        <v>42241</v>
      </c>
      <c r="BM125" s="50">
        <v>42241</v>
      </c>
      <c r="BN125" s="203" t="s">
        <v>29</v>
      </c>
      <c r="BO125" s="203" t="s">
        <v>151</v>
      </c>
      <c r="BP125" s="204" t="s">
        <v>158</v>
      </c>
      <c r="BQ125" s="203">
        <v>47</v>
      </c>
      <c r="BR125" s="196">
        <v>47</v>
      </c>
      <c r="BS125" s="203"/>
      <c r="BT125" s="203" t="s">
        <v>153</v>
      </c>
      <c r="BU125" s="202">
        <v>2</v>
      </c>
      <c r="BV125" s="202">
        <v>8</v>
      </c>
      <c r="BW125" s="201">
        <v>42249</v>
      </c>
    </row>
    <row r="126" spans="62:75" x14ac:dyDescent="0.35">
      <c r="BJ126" s="293" t="s">
        <v>285</v>
      </c>
      <c r="BK126" s="196">
        <v>55</v>
      </c>
      <c r="BL126" s="50">
        <v>42241</v>
      </c>
      <c r="BM126" s="50">
        <v>42241</v>
      </c>
      <c r="BN126" s="61" t="s">
        <v>150</v>
      </c>
      <c r="BO126" s="203" t="s">
        <v>151</v>
      </c>
      <c r="BP126" s="204" t="s">
        <v>152</v>
      </c>
      <c r="BQ126" s="203">
        <v>702</v>
      </c>
      <c r="BR126" s="196">
        <v>702</v>
      </c>
      <c r="BS126" s="203"/>
      <c r="BT126" s="197" t="s">
        <v>153</v>
      </c>
      <c r="BU126" s="202">
        <v>6</v>
      </c>
      <c r="BV126" s="202">
        <v>42</v>
      </c>
      <c r="BW126" s="201">
        <v>42249</v>
      </c>
    </row>
    <row r="127" spans="62:75" x14ac:dyDescent="0.35">
      <c r="BJ127" s="293" t="s">
        <v>285</v>
      </c>
      <c r="BK127" s="196">
        <v>55</v>
      </c>
      <c r="BL127" s="50">
        <v>42241</v>
      </c>
      <c r="BM127" s="50">
        <v>42241</v>
      </c>
      <c r="BN127" s="203" t="s">
        <v>20</v>
      </c>
      <c r="BO127" s="203" t="s">
        <v>151</v>
      </c>
      <c r="BP127" s="203" t="s">
        <v>154</v>
      </c>
      <c r="BQ127" s="203">
        <v>453</v>
      </c>
      <c r="BR127" s="196">
        <v>453</v>
      </c>
      <c r="BS127" s="203"/>
      <c r="BT127" s="203" t="s">
        <v>153</v>
      </c>
      <c r="BU127" s="202">
        <v>2</v>
      </c>
      <c r="BV127" s="202">
        <v>8</v>
      </c>
      <c r="BW127" s="201">
        <v>42242</v>
      </c>
    </row>
    <row r="128" spans="62:75" x14ac:dyDescent="0.35">
      <c r="BJ128" s="293" t="s">
        <v>285</v>
      </c>
      <c r="BK128" s="196">
        <v>55</v>
      </c>
      <c r="BL128" s="50">
        <v>42241</v>
      </c>
      <c r="BM128" s="50">
        <v>42241</v>
      </c>
      <c r="BN128" s="203" t="s">
        <v>155</v>
      </c>
      <c r="BO128" s="203" t="s">
        <v>151</v>
      </c>
      <c r="BP128" s="203" t="s">
        <v>156</v>
      </c>
      <c r="BQ128" s="203">
        <v>22</v>
      </c>
      <c r="BR128" s="196">
        <v>22</v>
      </c>
      <c r="BS128" s="203" t="s">
        <v>157</v>
      </c>
      <c r="BT128" s="197" t="s">
        <v>153</v>
      </c>
      <c r="BU128" s="205">
        <v>5</v>
      </c>
      <c r="BV128" s="205">
        <v>35</v>
      </c>
      <c r="BW128" s="201">
        <v>42242</v>
      </c>
    </row>
    <row r="129" spans="62:75" x14ac:dyDescent="0.35">
      <c r="BJ129" s="293" t="s">
        <v>285</v>
      </c>
      <c r="BK129" s="196">
        <v>55</v>
      </c>
      <c r="BL129" s="50">
        <v>42241</v>
      </c>
      <c r="BM129" s="50">
        <v>42241</v>
      </c>
      <c r="BN129" s="203" t="s">
        <v>29</v>
      </c>
      <c r="BO129" s="203" t="s">
        <v>151</v>
      </c>
      <c r="BP129" s="204" t="s">
        <v>158</v>
      </c>
      <c r="BQ129" s="203">
        <v>31</v>
      </c>
      <c r="BR129" s="196">
        <v>31</v>
      </c>
      <c r="BS129" s="203"/>
      <c r="BT129" s="203" t="s">
        <v>153</v>
      </c>
      <c r="BU129" s="202">
        <v>2</v>
      </c>
      <c r="BV129" s="202">
        <v>8</v>
      </c>
      <c r="BW129" s="201">
        <v>42249</v>
      </c>
    </row>
    <row r="130" spans="62:75" x14ac:dyDescent="0.35">
      <c r="BJ130" s="294" t="s">
        <v>286</v>
      </c>
      <c r="BK130" s="196">
        <v>52</v>
      </c>
      <c r="BL130" s="50">
        <v>42275</v>
      </c>
      <c r="BM130" s="50">
        <v>42275</v>
      </c>
      <c r="BN130" s="61" t="s">
        <v>150</v>
      </c>
      <c r="BO130" s="203" t="s">
        <v>151</v>
      </c>
      <c r="BP130" s="204" t="s">
        <v>152</v>
      </c>
      <c r="BQ130" s="203">
        <v>553</v>
      </c>
      <c r="BR130" s="196">
        <v>553</v>
      </c>
      <c r="BS130" s="203"/>
      <c r="BT130" s="197" t="s">
        <v>153</v>
      </c>
      <c r="BU130" s="202">
        <v>6</v>
      </c>
      <c r="BV130" s="202">
        <v>42</v>
      </c>
      <c r="BW130" s="201">
        <v>42285</v>
      </c>
    </row>
    <row r="131" spans="62:75" x14ac:dyDescent="0.35">
      <c r="BJ131" s="294" t="s">
        <v>286</v>
      </c>
      <c r="BK131" s="196">
        <v>52</v>
      </c>
      <c r="BL131" s="50">
        <v>42275</v>
      </c>
      <c r="BM131" s="50">
        <v>42275</v>
      </c>
      <c r="BN131" s="203" t="s">
        <v>20</v>
      </c>
      <c r="BO131" s="203" t="s">
        <v>151</v>
      </c>
      <c r="BP131" s="203" t="s">
        <v>154</v>
      </c>
      <c r="BQ131" s="203">
        <v>513</v>
      </c>
      <c r="BR131" s="196">
        <v>513</v>
      </c>
      <c r="BS131" s="203"/>
      <c r="BT131" s="203" t="s">
        <v>153</v>
      </c>
      <c r="BU131" s="202">
        <v>2</v>
      </c>
      <c r="BV131" s="202">
        <v>8</v>
      </c>
      <c r="BW131" s="201">
        <v>42275</v>
      </c>
    </row>
    <row r="132" spans="62:75" x14ac:dyDescent="0.35">
      <c r="BJ132" s="294" t="s">
        <v>286</v>
      </c>
      <c r="BK132" s="196">
        <v>52</v>
      </c>
      <c r="BL132" s="50">
        <v>42275</v>
      </c>
      <c r="BM132" s="50">
        <v>42275</v>
      </c>
      <c r="BN132" s="203" t="s">
        <v>155</v>
      </c>
      <c r="BO132" s="203" t="s">
        <v>151</v>
      </c>
      <c r="BP132" s="203" t="s">
        <v>156</v>
      </c>
      <c r="BQ132" s="203">
        <v>20</v>
      </c>
      <c r="BR132" s="196">
        <v>20</v>
      </c>
      <c r="BS132" s="203" t="s">
        <v>157</v>
      </c>
      <c r="BT132" s="197" t="s">
        <v>153</v>
      </c>
      <c r="BU132" s="205">
        <v>5</v>
      </c>
      <c r="BV132" s="205">
        <v>35</v>
      </c>
      <c r="BW132" s="201">
        <v>42284</v>
      </c>
    </row>
    <row r="133" spans="62:75" x14ac:dyDescent="0.35">
      <c r="BJ133" s="294" t="s">
        <v>286</v>
      </c>
      <c r="BK133" s="196">
        <v>52</v>
      </c>
      <c r="BL133" s="50">
        <v>42275</v>
      </c>
      <c r="BM133" s="50">
        <v>42275</v>
      </c>
      <c r="BN133" s="203" t="s">
        <v>29</v>
      </c>
      <c r="BO133" s="203" t="s">
        <v>151</v>
      </c>
      <c r="BP133" s="204" t="s">
        <v>158</v>
      </c>
      <c r="BQ133" s="203">
        <v>13</v>
      </c>
      <c r="BR133" s="196">
        <v>13</v>
      </c>
      <c r="BS133" s="203"/>
      <c r="BT133" s="203" t="s">
        <v>153</v>
      </c>
      <c r="BU133" s="202">
        <v>2</v>
      </c>
      <c r="BV133" s="202">
        <v>8</v>
      </c>
      <c r="BW133" s="201">
        <v>42285</v>
      </c>
    </row>
    <row r="134" spans="62:75" x14ac:dyDescent="0.35">
      <c r="BJ134" s="293" t="s">
        <v>287</v>
      </c>
      <c r="BK134" s="196">
        <v>53</v>
      </c>
      <c r="BL134" s="50">
        <v>42275</v>
      </c>
      <c r="BM134" s="50">
        <v>42275</v>
      </c>
      <c r="BN134" s="61" t="s">
        <v>150</v>
      </c>
      <c r="BO134" s="203" t="s">
        <v>151</v>
      </c>
      <c r="BP134" s="204" t="s">
        <v>152</v>
      </c>
      <c r="BQ134" s="203">
        <v>415</v>
      </c>
      <c r="BR134" s="196">
        <v>415</v>
      </c>
      <c r="BS134" s="203"/>
      <c r="BT134" s="197" t="s">
        <v>153</v>
      </c>
      <c r="BU134" s="202">
        <v>6</v>
      </c>
      <c r="BV134" s="202">
        <v>42</v>
      </c>
      <c r="BW134" s="201">
        <v>42285</v>
      </c>
    </row>
    <row r="135" spans="62:75" x14ac:dyDescent="0.35">
      <c r="BJ135" s="293" t="s">
        <v>287</v>
      </c>
      <c r="BK135" s="196">
        <v>53</v>
      </c>
      <c r="BL135" s="50">
        <v>42275</v>
      </c>
      <c r="BM135" s="50">
        <v>42275</v>
      </c>
      <c r="BN135" s="203" t="s">
        <v>20</v>
      </c>
      <c r="BO135" s="203" t="s">
        <v>151</v>
      </c>
      <c r="BP135" s="203" t="s">
        <v>154</v>
      </c>
      <c r="BQ135" s="203">
        <v>326</v>
      </c>
      <c r="BR135" s="196">
        <v>326</v>
      </c>
      <c r="BS135" s="203"/>
      <c r="BT135" s="203" t="s">
        <v>153</v>
      </c>
      <c r="BU135" s="202">
        <v>2</v>
      </c>
      <c r="BV135" s="202">
        <v>8</v>
      </c>
      <c r="BW135" s="201">
        <v>42275</v>
      </c>
    </row>
    <row r="136" spans="62:75" x14ac:dyDescent="0.35">
      <c r="BJ136" s="293" t="s">
        <v>287</v>
      </c>
      <c r="BK136" s="196">
        <v>53</v>
      </c>
      <c r="BL136" s="50">
        <v>42275</v>
      </c>
      <c r="BM136" s="50">
        <v>42275</v>
      </c>
      <c r="BN136" s="203" t="s">
        <v>155</v>
      </c>
      <c r="BO136" s="203" t="s">
        <v>151</v>
      </c>
      <c r="BP136" s="203" t="s">
        <v>156</v>
      </c>
      <c r="BQ136" s="203">
        <v>16</v>
      </c>
      <c r="BR136" s="196">
        <v>16</v>
      </c>
      <c r="BS136" s="203" t="s">
        <v>157</v>
      </c>
      <c r="BT136" s="197" t="s">
        <v>153</v>
      </c>
      <c r="BU136" s="205">
        <v>5</v>
      </c>
      <c r="BV136" s="205">
        <v>35</v>
      </c>
      <c r="BW136" s="201">
        <v>42284</v>
      </c>
    </row>
    <row r="137" spans="62:75" x14ac:dyDescent="0.35">
      <c r="BJ137" s="293" t="s">
        <v>287</v>
      </c>
      <c r="BK137" s="196">
        <v>53</v>
      </c>
      <c r="BL137" s="50">
        <v>42275</v>
      </c>
      <c r="BM137" s="50">
        <v>42275</v>
      </c>
      <c r="BN137" s="203" t="s">
        <v>29</v>
      </c>
      <c r="BO137" s="203" t="s">
        <v>151</v>
      </c>
      <c r="BP137" s="204" t="s">
        <v>158</v>
      </c>
      <c r="BQ137" s="203">
        <v>14</v>
      </c>
      <c r="BR137" s="196">
        <v>14</v>
      </c>
      <c r="BS137" s="203"/>
      <c r="BT137" s="203" t="s">
        <v>153</v>
      </c>
      <c r="BU137" s="202">
        <v>2</v>
      </c>
      <c r="BV137" s="202">
        <v>8</v>
      </c>
      <c r="BW137" s="201">
        <v>42285</v>
      </c>
    </row>
    <row r="138" spans="62:75" x14ac:dyDescent="0.35">
      <c r="BJ138" s="203" t="s">
        <v>288</v>
      </c>
      <c r="BK138" s="196">
        <v>54</v>
      </c>
      <c r="BL138" s="50">
        <v>42275</v>
      </c>
      <c r="BM138" s="50">
        <v>42275</v>
      </c>
      <c r="BN138" s="61" t="s">
        <v>150</v>
      </c>
      <c r="BO138" s="203" t="s">
        <v>151</v>
      </c>
      <c r="BP138" s="204" t="s">
        <v>152</v>
      </c>
      <c r="BQ138" s="203">
        <v>440</v>
      </c>
      <c r="BR138" s="196">
        <v>440</v>
      </c>
      <c r="BS138" s="203"/>
      <c r="BT138" s="197" t="s">
        <v>153</v>
      </c>
      <c r="BU138" s="202">
        <v>6</v>
      </c>
      <c r="BV138" s="202">
        <v>42</v>
      </c>
      <c r="BW138" s="201">
        <v>42285</v>
      </c>
    </row>
    <row r="139" spans="62:75" x14ac:dyDescent="0.35">
      <c r="BJ139" s="203" t="s">
        <v>288</v>
      </c>
      <c r="BK139" s="196">
        <v>54</v>
      </c>
      <c r="BL139" s="50">
        <v>42275</v>
      </c>
      <c r="BM139" s="50">
        <v>42275</v>
      </c>
      <c r="BN139" s="203" t="s">
        <v>20</v>
      </c>
      <c r="BO139" s="203" t="s">
        <v>151</v>
      </c>
      <c r="BP139" s="203" t="s">
        <v>154</v>
      </c>
      <c r="BQ139" s="203">
        <v>363</v>
      </c>
      <c r="BR139" s="196">
        <v>363</v>
      </c>
      <c r="BS139" s="203"/>
      <c r="BT139" s="203" t="s">
        <v>153</v>
      </c>
      <c r="BU139" s="202">
        <v>2</v>
      </c>
      <c r="BV139" s="202">
        <v>8</v>
      </c>
      <c r="BW139" s="201">
        <v>42275</v>
      </c>
    </row>
    <row r="140" spans="62:75" x14ac:dyDescent="0.35">
      <c r="BJ140" s="203" t="s">
        <v>288</v>
      </c>
      <c r="BK140" s="196">
        <v>54</v>
      </c>
      <c r="BL140" s="50">
        <v>42275</v>
      </c>
      <c r="BM140" s="50">
        <v>42275</v>
      </c>
      <c r="BN140" s="203" t="s">
        <v>155</v>
      </c>
      <c r="BO140" s="203" t="s">
        <v>151</v>
      </c>
      <c r="BP140" s="203" t="s">
        <v>156</v>
      </c>
      <c r="BQ140" s="203">
        <v>22</v>
      </c>
      <c r="BR140" s="196">
        <v>22</v>
      </c>
      <c r="BS140" s="203" t="s">
        <v>157</v>
      </c>
      <c r="BT140" s="197" t="s">
        <v>153</v>
      </c>
      <c r="BU140" s="205">
        <v>5</v>
      </c>
      <c r="BV140" s="205">
        <v>35</v>
      </c>
      <c r="BW140" s="201">
        <v>42284</v>
      </c>
    </row>
    <row r="141" spans="62:75" x14ac:dyDescent="0.35">
      <c r="BJ141" s="203" t="s">
        <v>288</v>
      </c>
      <c r="BK141" s="196">
        <v>54</v>
      </c>
      <c r="BL141" s="50">
        <v>42275</v>
      </c>
      <c r="BM141" s="50">
        <v>42275</v>
      </c>
      <c r="BN141" s="203" t="s">
        <v>29</v>
      </c>
      <c r="BO141" s="203" t="s">
        <v>151</v>
      </c>
      <c r="BP141" s="204" t="s">
        <v>158</v>
      </c>
      <c r="BQ141" s="203">
        <v>27</v>
      </c>
      <c r="BR141" s="196">
        <v>27</v>
      </c>
      <c r="BS141" s="203"/>
      <c r="BT141" s="203" t="s">
        <v>153</v>
      </c>
      <c r="BU141" s="202">
        <v>2</v>
      </c>
      <c r="BV141" s="202">
        <v>8</v>
      </c>
      <c r="BW141" s="201">
        <v>42285</v>
      </c>
    </row>
    <row r="142" spans="62:75" x14ac:dyDescent="0.35">
      <c r="BJ142" s="293" t="s">
        <v>289</v>
      </c>
      <c r="BK142" s="206">
        <v>55</v>
      </c>
      <c r="BL142" s="50">
        <v>42275</v>
      </c>
      <c r="BM142" s="50">
        <v>42275</v>
      </c>
      <c r="BN142" s="61" t="s">
        <v>150</v>
      </c>
      <c r="BO142" s="203" t="s">
        <v>151</v>
      </c>
      <c r="BP142" s="204" t="s">
        <v>152</v>
      </c>
      <c r="BQ142" s="203">
        <v>409</v>
      </c>
      <c r="BR142" s="196">
        <v>409</v>
      </c>
      <c r="BS142" s="203"/>
      <c r="BT142" s="197" t="s">
        <v>153</v>
      </c>
      <c r="BU142" s="202">
        <v>6</v>
      </c>
      <c r="BV142" s="202">
        <v>42</v>
      </c>
      <c r="BW142" s="201">
        <v>42285</v>
      </c>
    </row>
    <row r="143" spans="62:75" x14ac:dyDescent="0.35">
      <c r="BJ143" s="293" t="s">
        <v>289</v>
      </c>
      <c r="BK143" s="206">
        <v>55</v>
      </c>
      <c r="BL143" s="50">
        <v>42275</v>
      </c>
      <c r="BM143" s="50">
        <v>42275</v>
      </c>
      <c r="BN143" s="203" t="s">
        <v>20</v>
      </c>
      <c r="BO143" s="203" t="s">
        <v>151</v>
      </c>
      <c r="BP143" s="203" t="s">
        <v>154</v>
      </c>
      <c r="BQ143" s="203">
        <v>289</v>
      </c>
      <c r="BR143" s="196">
        <v>289</v>
      </c>
      <c r="BS143" s="203"/>
      <c r="BT143" s="203" t="s">
        <v>153</v>
      </c>
      <c r="BU143" s="202">
        <v>2</v>
      </c>
      <c r="BV143" s="202">
        <v>8</v>
      </c>
      <c r="BW143" s="201">
        <v>42275</v>
      </c>
    </row>
    <row r="144" spans="62:75" x14ac:dyDescent="0.35">
      <c r="BJ144" s="293" t="s">
        <v>289</v>
      </c>
      <c r="BK144" s="206">
        <v>55</v>
      </c>
      <c r="BL144" s="50">
        <v>42275</v>
      </c>
      <c r="BM144" s="50">
        <v>42275</v>
      </c>
      <c r="BN144" s="203" t="s">
        <v>155</v>
      </c>
      <c r="BO144" s="203" t="s">
        <v>151</v>
      </c>
      <c r="BP144" s="203" t="s">
        <v>156</v>
      </c>
      <c r="BQ144" s="203">
        <v>22</v>
      </c>
      <c r="BR144" s="196">
        <v>22</v>
      </c>
      <c r="BS144" s="203" t="s">
        <v>157</v>
      </c>
      <c r="BT144" s="197" t="s">
        <v>153</v>
      </c>
      <c r="BU144" s="205">
        <v>5</v>
      </c>
      <c r="BV144" s="205">
        <v>35</v>
      </c>
      <c r="BW144" s="201">
        <v>42284</v>
      </c>
    </row>
    <row r="145" spans="62:75" x14ac:dyDescent="0.35">
      <c r="BJ145" s="293" t="s">
        <v>289</v>
      </c>
      <c r="BK145" s="206">
        <v>55</v>
      </c>
      <c r="BL145" s="50">
        <v>42275</v>
      </c>
      <c r="BM145" s="50">
        <v>42275</v>
      </c>
      <c r="BN145" s="203" t="s">
        <v>29</v>
      </c>
      <c r="BO145" s="203" t="s">
        <v>151</v>
      </c>
      <c r="BP145" s="204" t="s">
        <v>158</v>
      </c>
      <c r="BQ145" s="203">
        <v>33</v>
      </c>
      <c r="BR145" s="196">
        <v>33</v>
      </c>
      <c r="BS145" s="203"/>
      <c r="BT145" s="203" t="s">
        <v>153</v>
      </c>
      <c r="BU145" s="202">
        <v>2</v>
      </c>
      <c r="BV145" s="202">
        <v>8</v>
      </c>
      <c r="BW145" s="201">
        <v>42285</v>
      </c>
    </row>
    <row r="146" spans="62:75" x14ac:dyDescent="0.35">
      <c r="BJ146" s="293" t="s">
        <v>290</v>
      </c>
      <c r="BK146" s="196">
        <v>52</v>
      </c>
      <c r="BL146" s="50">
        <v>42305</v>
      </c>
      <c r="BM146" s="50">
        <v>42305</v>
      </c>
      <c r="BN146" s="61" t="s">
        <v>150</v>
      </c>
      <c r="BO146" s="203" t="s">
        <v>151</v>
      </c>
      <c r="BP146" s="204" t="s">
        <v>152</v>
      </c>
      <c r="BQ146" s="203">
        <v>722</v>
      </c>
      <c r="BR146" s="196">
        <v>722</v>
      </c>
      <c r="BS146" s="203"/>
      <c r="BT146" s="197" t="s">
        <v>153</v>
      </c>
      <c r="BU146" s="202">
        <v>6</v>
      </c>
      <c r="BV146" s="202">
        <v>42</v>
      </c>
      <c r="BW146" s="201">
        <v>42312</v>
      </c>
    </row>
    <row r="147" spans="62:75" x14ac:dyDescent="0.35">
      <c r="BJ147" s="293" t="s">
        <v>290</v>
      </c>
      <c r="BK147" s="196">
        <v>52</v>
      </c>
      <c r="BL147" s="50">
        <v>42305</v>
      </c>
      <c r="BM147" s="50">
        <v>42305</v>
      </c>
      <c r="BN147" s="203" t="s">
        <v>29</v>
      </c>
      <c r="BO147" s="203" t="s">
        <v>151</v>
      </c>
      <c r="BP147" s="204" t="s">
        <v>158</v>
      </c>
      <c r="BQ147" s="203">
        <v>11</v>
      </c>
      <c r="BR147" s="196">
        <v>11</v>
      </c>
      <c r="BS147" s="203"/>
      <c r="BT147" s="203" t="s">
        <v>153</v>
      </c>
      <c r="BU147" s="202">
        <v>2</v>
      </c>
      <c r="BV147" s="202">
        <v>8</v>
      </c>
      <c r="BW147" s="201">
        <v>42312</v>
      </c>
    </row>
    <row r="148" spans="62:75" x14ac:dyDescent="0.35">
      <c r="BJ148" s="203" t="s">
        <v>291</v>
      </c>
      <c r="BK148" s="196">
        <v>53</v>
      </c>
      <c r="BL148" s="50">
        <v>42305</v>
      </c>
      <c r="BM148" s="50">
        <v>42305</v>
      </c>
      <c r="BN148" s="61" t="s">
        <v>150</v>
      </c>
      <c r="BO148" s="203" t="s">
        <v>151</v>
      </c>
      <c r="BP148" s="204" t="s">
        <v>152</v>
      </c>
      <c r="BQ148" s="203">
        <v>622</v>
      </c>
      <c r="BR148" s="196">
        <v>622</v>
      </c>
      <c r="BS148" s="203"/>
      <c r="BT148" s="197" t="s">
        <v>153</v>
      </c>
      <c r="BU148" s="202">
        <v>6</v>
      </c>
      <c r="BV148" s="202">
        <v>42</v>
      </c>
      <c r="BW148" s="201">
        <v>42312</v>
      </c>
    </row>
    <row r="149" spans="62:75" x14ac:dyDescent="0.35">
      <c r="BJ149" s="203" t="s">
        <v>291</v>
      </c>
      <c r="BK149" s="196">
        <v>53</v>
      </c>
      <c r="BL149" s="50">
        <v>42305</v>
      </c>
      <c r="BM149" s="50">
        <v>42305</v>
      </c>
      <c r="BN149" s="203" t="s">
        <v>29</v>
      </c>
      <c r="BO149" s="203" t="s">
        <v>151</v>
      </c>
      <c r="BP149" s="204" t="s">
        <v>158</v>
      </c>
      <c r="BQ149" s="203">
        <v>18</v>
      </c>
      <c r="BR149" s="196">
        <v>18</v>
      </c>
      <c r="BS149" s="203"/>
      <c r="BT149" s="203" t="s">
        <v>153</v>
      </c>
      <c r="BU149" s="202">
        <v>2</v>
      </c>
      <c r="BV149" s="202">
        <v>8</v>
      </c>
      <c r="BW149" s="201">
        <v>42312</v>
      </c>
    </row>
    <row r="150" spans="62:75" x14ac:dyDescent="0.35">
      <c r="BJ150" s="293" t="s">
        <v>292</v>
      </c>
      <c r="BK150" s="196">
        <v>54</v>
      </c>
      <c r="BL150" s="50">
        <v>42305</v>
      </c>
      <c r="BM150" s="50">
        <v>42305</v>
      </c>
      <c r="BN150" s="61" t="s">
        <v>150</v>
      </c>
      <c r="BO150" s="203" t="s">
        <v>151</v>
      </c>
      <c r="BP150" s="204" t="s">
        <v>152</v>
      </c>
      <c r="BQ150" s="203">
        <v>700</v>
      </c>
      <c r="BR150" s="196">
        <v>700</v>
      </c>
      <c r="BS150" s="203"/>
      <c r="BT150" s="197" t="s">
        <v>153</v>
      </c>
      <c r="BU150" s="202">
        <v>6</v>
      </c>
      <c r="BV150" s="202">
        <v>42</v>
      </c>
      <c r="BW150" s="201">
        <v>42312</v>
      </c>
    </row>
    <row r="151" spans="62:75" x14ac:dyDescent="0.35">
      <c r="BJ151" s="293" t="s">
        <v>292</v>
      </c>
      <c r="BK151" s="196">
        <v>54</v>
      </c>
      <c r="BL151" s="50">
        <v>42305</v>
      </c>
      <c r="BM151" s="50">
        <v>42305</v>
      </c>
      <c r="BN151" s="203" t="s">
        <v>29</v>
      </c>
      <c r="BO151" s="203" t="s">
        <v>151</v>
      </c>
      <c r="BP151" s="204" t="s">
        <v>158</v>
      </c>
      <c r="BQ151" s="203">
        <v>55</v>
      </c>
      <c r="BR151" s="196">
        <v>55</v>
      </c>
      <c r="BS151" s="203"/>
      <c r="BT151" s="203" t="s">
        <v>153</v>
      </c>
      <c r="BU151" s="202">
        <v>2</v>
      </c>
      <c r="BV151" s="202">
        <v>8</v>
      </c>
      <c r="BW151" s="201">
        <v>42312</v>
      </c>
    </row>
    <row r="152" spans="62:75" x14ac:dyDescent="0.35">
      <c r="BJ152" s="293" t="s">
        <v>293</v>
      </c>
      <c r="BK152" s="196">
        <v>55</v>
      </c>
      <c r="BL152" s="50">
        <v>42305</v>
      </c>
      <c r="BM152" s="50">
        <v>42305</v>
      </c>
      <c r="BN152" s="61" t="s">
        <v>150</v>
      </c>
      <c r="BO152" s="203" t="s">
        <v>151</v>
      </c>
      <c r="BP152" s="204" t="s">
        <v>152</v>
      </c>
      <c r="BQ152" s="203">
        <v>832</v>
      </c>
      <c r="BR152" s="196">
        <v>832</v>
      </c>
      <c r="BS152" s="203"/>
      <c r="BT152" s="197" t="s">
        <v>153</v>
      </c>
      <c r="BU152" s="202">
        <v>6</v>
      </c>
      <c r="BV152" s="202">
        <v>42</v>
      </c>
      <c r="BW152" s="201">
        <v>42312</v>
      </c>
    </row>
    <row r="153" spans="62:75" x14ac:dyDescent="0.35">
      <c r="BJ153" s="293" t="s">
        <v>293</v>
      </c>
      <c r="BK153" s="196">
        <v>55</v>
      </c>
      <c r="BL153" s="50">
        <v>42305</v>
      </c>
      <c r="BM153" s="50">
        <v>42305</v>
      </c>
      <c r="BN153" s="203" t="s">
        <v>29</v>
      </c>
      <c r="BO153" s="203" t="s">
        <v>151</v>
      </c>
      <c r="BP153" s="204" t="s">
        <v>158</v>
      </c>
      <c r="BQ153" s="203">
        <v>72</v>
      </c>
      <c r="BR153" s="196">
        <v>72</v>
      </c>
      <c r="BS153" s="203"/>
      <c r="BT153" s="203" t="s">
        <v>153</v>
      </c>
      <c r="BU153" s="202">
        <v>2</v>
      </c>
      <c r="BV153" s="202">
        <v>8</v>
      </c>
      <c r="BW153" s="201">
        <v>42312</v>
      </c>
    </row>
    <row r="154" spans="62:75" x14ac:dyDescent="0.35">
      <c r="BJ154" s="294" t="s">
        <v>294</v>
      </c>
      <c r="BK154" s="196">
        <v>52</v>
      </c>
      <c r="BL154" s="50">
        <v>42324</v>
      </c>
      <c r="BM154" s="50">
        <v>42324</v>
      </c>
      <c r="BN154" s="61" t="s">
        <v>150</v>
      </c>
      <c r="BO154" s="203" t="s">
        <v>151</v>
      </c>
      <c r="BP154" s="204" t="s">
        <v>152</v>
      </c>
      <c r="BQ154" s="203">
        <v>870</v>
      </c>
      <c r="BR154" s="196">
        <v>870</v>
      </c>
      <c r="BS154" s="203"/>
      <c r="BT154" s="197" t="s">
        <v>153</v>
      </c>
      <c r="BU154" s="202">
        <v>6</v>
      </c>
      <c r="BV154" s="202">
        <v>42</v>
      </c>
      <c r="BW154" s="201">
        <v>42340</v>
      </c>
    </row>
    <row r="155" spans="62:75" x14ac:dyDescent="0.35">
      <c r="BJ155" s="294" t="s">
        <v>294</v>
      </c>
      <c r="BK155" s="196">
        <v>52</v>
      </c>
      <c r="BL155" s="50">
        <v>42324</v>
      </c>
      <c r="BM155" s="50">
        <v>42324</v>
      </c>
      <c r="BN155" s="203" t="s">
        <v>29</v>
      </c>
      <c r="BO155" s="203" t="s">
        <v>151</v>
      </c>
      <c r="BP155" s="204" t="s">
        <v>158</v>
      </c>
      <c r="BQ155" s="203">
        <v>51</v>
      </c>
      <c r="BR155" s="196">
        <v>51</v>
      </c>
      <c r="BS155" s="203"/>
      <c r="BT155" s="203" t="s">
        <v>153</v>
      </c>
      <c r="BU155" s="202">
        <v>2</v>
      </c>
      <c r="BV155" s="202">
        <v>8</v>
      </c>
      <c r="BW155" s="201">
        <v>42340</v>
      </c>
    </row>
    <row r="156" spans="62:75" x14ac:dyDescent="0.35">
      <c r="BJ156" s="293" t="s">
        <v>295</v>
      </c>
      <c r="BK156" s="196">
        <v>53</v>
      </c>
      <c r="BL156" s="50">
        <v>42324</v>
      </c>
      <c r="BM156" s="50">
        <v>42324</v>
      </c>
      <c r="BN156" s="61" t="s">
        <v>150</v>
      </c>
      <c r="BO156" s="203" t="s">
        <v>151</v>
      </c>
      <c r="BP156" s="204" t="s">
        <v>152</v>
      </c>
      <c r="BQ156" s="203">
        <v>669</v>
      </c>
      <c r="BR156" s="196">
        <v>669</v>
      </c>
      <c r="BS156" s="203"/>
      <c r="BT156" s="197" t="s">
        <v>153</v>
      </c>
      <c r="BU156" s="202">
        <v>6</v>
      </c>
      <c r="BV156" s="202">
        <v>42</v>
      </c>
      <c r="BW156" s="201">
        <v>42340</v>
      </c>
    </row>
    <row r="157" spans="62:75" x14ac:dyDescent="0.35">
      <c r="BJ157" s="293" t="s">
        <v>295</v>
      </c>
      <c r="BK157" s="196">
        <v>53</v>
      </c>
      <c r="BL157" s="50">
        <v>42324</v>
      </c>
      <c r="BM157" s="50">
        <v>42324</v>
      </c>
      <c r="BN157" s="203" t="s">
        <v>29</v>
      </c>
      <c r="BO157" s="203" t="s">
        <v>151</v>
      </c>
      <c r="BP157" s="204" t="s">
        <v>158</v>
      </c>
      <c r="BQ157" s="203">
        <v>6</v>
      </c>
      <c r="BR157" s="196">
        <v>6</v>
      </c>
      <c r="BS157" s="203" t="s">
        <v>157</v>
      </c>
      <c r="BT157" s="203" t="s">
        <v>153</v>
      </c>
      <c r="BU157" s="202">
        <v>2</v>
      </c>
      <c r="BV157" s="202">
        <v>8</v>
      </c>
      <c r="BW157" s="201">
        <v>42340</v>
      </c>
    </row>
    <row r="158" spans="62:75" x14ac:dyDescent="0.35">
      <c r="BJ158" s="294" t="s">
        <v>296</v>
      </c>
      <c r="BK158" s="196">
        <v>54</v>
      </c>
      <c r="BL158" s="50">
        <v>42324</v>
      </c>
      <c r="BM158" s="50">
        <v>42324</v>
      </c>
      <c r="BN158" s="61" t="s">
        <v>150</v>
      </c>
      <c r="BO158" s="203" t="s">
        <v>151</v>
      </c>
      <c r="BP158" s="204" t="s">
        <v>152</v>
      </c>
      <c r="BQ158" s="203">
        <v>665</v>
      </c>
      <c r="BR158" s="196">
        <v>665</v>
      </c>
      <c r="BS158" s="203"/>
      <c r="BT158" s="197" t="s">
        <v>153</v>
      </c>
      <c r="BU158" s="202">
        <v>6</v>
      </c>
      <c r="BV158" s="202">
        <v>42</v>
      </c>
      <c r="BW158" s="201">
        <v>42340</v>
      </c>
    </row>
    <row r="159" spans="62:75" x14ac:dyDescent="0.35">
      <c r="BJ159" s="294" t="s">
        <v>296</v>
      </c>
      <c r="BK159" s="196">
        <v>54</v>
      </c>
      <c r="BL159" s="50">
        <v>42324</v>
      </c>
      <c r="BM159" s="50">
        <v>42324</v>
      </c>
      <c r="BN159" s="203" t="s">
        <v>29</v>
      </c>
      <c r="BO159" s="203" t="s">
        <v>151</v>
      </c>
      <c r="BP159" s="204" t="s">
        <v>158</v>
      </c>
      <c r="BQ159" s="203">
        <v>47</v>
      </c>
      <c r="BR159" s="196">
        <v>47</v>
      </c>
      <c r="BS159" s="203"/>
      <c r="BT159" s="203" t="s">
        <v>153</v>
      </c>
      <c r="BU159" s="202">
        <v>2</v>
      </c>
      <c r="BV159" s="202">
        <v>8</v>
      </c>
      <c r="BW159" s="201">
        <v>42340</v>
      </c>
    </row>
    <row r="160" spans="62:75" x14ac:dyDescent="0.35">
      <c r="BJ160" s="293" t="s">
        <v>297</v>
      </c>
      <c r="BK160" s="196">
        <v>55</v>
      </c>
      <c r="BL160" s="50">
        <v>42324</v>
      </c>
      <c r="BM160" s="50">
        <v>42324</v>
      </c>
      <c r="BN160" s="61" t="s">
        <v>150</v>
      </c>
      <c r="BO160" s="203" t="s">
        <v>151</v>
      </c>
      <c r="BP160" s="204" t="s">
        <v>152</v>
      </c>
      <c r="BQ160" s="203">
        <v>820</v>
      </c>
      <c r="BR160" s="196">
        <v>820</v>
      </c>
      <c r="BS160" s="203"/>
      <c r="BT160" s="197" t="s">
        <v>153</v>
      </c>
      <c r="BU160" s="202">
        <v>6</v>
      </c>
      <c r="BV160" s="202">
        <v>42</v>
      </c>
      <c r="BW160" s="201">
        <v>42340</v>
      </c>
    </row>
    <row r="161" spans="62:75" x14ac:dyDescent="0.35">
      <c r="BJ161" s="293" t="s">
        <v>297</v>
      </c>
      <c r="BK161" s="196">
        <v>55</v>
      </c>
      <c r="BL161" s="50">
        <v>42324</v>
      </c>
      <c r="BM161" s="50">
        <v>42324</v>
      </c>
      <c r="BN161" s="203" t="s">
        <v>29</v>
      </c>
      <c r="BO161" s="203" t="s">
        <v>151</v>
      </c>
      <c r="BP161" s="204" t="s">
        <v>158</v>
      </c>
      <c r="BQ161" s="203">
        <v>41</v>
      </c>
      <c r="BR161" s="196">
        <v>41</v>
      </c>
      <c r="BS161" s="203"/>
      <c r="BT161" s="203" t="s">
        <v>153</v>
      </c>
      <c r="BU161" s="202">
        <v>2</v>
      </c>
      <c r="BV161" s="202">
        <v>8</v>
      </c>
      <c r="BW161" s="201">
        <v>42340</v>
      </c>
    </row>
    <row r="162" spans="62:75" x14ac:dyDescent="0.35">
      <c r="BJ162" s="294" t="s">
        <v>298</v>
      </c>
      <c r="BK162" s="196">
        <v>52</v>
      </c>
      <c r="BL162" s="50">
        <v>42345</v>
      </c>
      <c r="BM162" s="50">
        <v>42345</v>
      </c>
      <c r="BN162" s="61" t="s">
        <v>150</v>
      </c>
      <c r="BO162" s="203" t="s">
        <v>151</v>
      </c>
      <c r="BP162" s="204" t="s">
        <v>152</v>
      </c>
      <c r="BQ162" s="203">
        <v>1038</v>
      </c>
      <c r="BR162" s="196">
        <v>1038</v>
      </c>
      <c r="BS162" s="203"/>
      <c r="BT162" s="197" t="s">
        <v>153</v>
      </c>
      <c r="BU162" s="202">
        <v>6</v>
      </c>
      <c r="BV162" s="202">
        <v>42</v>
      </c>
      <c r="BW162" s="201">
        <v>42348</v>
      </c>
    </row>
    <row r="163" spans="62:75" x14ac:dyDescent="0.35">
      <c r="BJ163" s="294" t="s">
        <v>298</v>
      </c>
      <c r="BK163" s="196">
        <v>52</v>
      </c>
      <c r="BL163" s="50">
        <v>42345</v>
      </c>
      <c r="BM163" s="50">
        <v>42345</v>
      </c>
      <c r="BN163" s="203" t="s">
        <v>29</v>
      </c>
      <c r="BO163" s="203" t="s">
        <v>151</v>
      </c>
      <c r="BP163" s="204" t="s">
        <v>158</v>
      </c>
      <c r="BQ163" s="203">
        <v>13</v>
      </c>
      <c r="BR163" s="196">
        <v>13</v>
      </c>
      <c r="BS163" s="203"/>
      <c r="BT163" s="203" t="s">
        <v>153</v>
      </c>
      <c r="BU163" s="202">
        <v>2</v>
      </c>
      <c r="BV163" s="202">
        <v>8</v>
      </c>
      <c r="BW163" s="201">
        <v>42348</v>
      </c>
    </row>
    <row r="164" spans="62:75" x14ac:dyDescent="0.35">
      <c r="BJ164" s="293" t="s">
        <v>299</v>
      </c>
      <c r="BK164" s="196">
        <v>53</v>
      </c>
      <c r="BL164" s="50">
        <v>42345</v>
      </c>
      <c r="BM164" s="50">
        <v>42345</v>
      </c>
      <c r="BN164" s="61" t="s">
        <v>150</v>
      </c>
      <c r="BO164" s="203" t="s">
        <v>151</v>
      </c>
      <c r="BP164" s="204" t="s">
        <v>152</v>
      </c>
      <c r="BQ164" s="203">
        <v>913</v>
      </c>
      <c r="BR164" s="196">
        <v>913</v>
      </c>
      <c r="BS164" s="203"/>
      <c r="BT164" s="197" t="s">
        <v>153</v>
      </c>
      <c r="BU164" s="202">
        <v>6</v>
      </c>
      <c r="BV164" s="202">
        <v>42</v>
      </c>
      <c r="BW164" s="201">
        <v>42348</v>
      </c>
    </row>
    <row r="165" spans="62:75" x14ac:dyDescent="0.35">
      <c r="BJ165" s="293" t="s">
        <v>299</v>
      </c>
      <c r="BK165" s="196">
        <v>53</v>
      </c>
      <c r="BL165" s="50">
        <v>42345</v>
      </c>
      <c r="BM165" s="50">
        <v>42345</v>
      </c>
      <c r="BN165" s="203" t="s">
        <v>29</v>
      </c>
      <c r="BO165" s="203" t="s">
        <v>151</v>
      </c>
      <c r="BP165" s="204" t="s">
        <v>158</v>
      </c>
      <c r="BQ165" s="203">
        <v>15</v>
      </c>
      <c r="BR165" s="196">
        <v>15</v>
      </c>
      <c r="BS165" s="203"/>
      <c r="BT165" s="203" t="s">
        <v>153</v>
      </c>
      <c r="BU165" s="202">
        <v>2</v>
      </c>
      <c r="BV165" s="202">
        <v>8</v>
      </c>
      <c r="BW165" s="201">
        <v>42348</v>
      </c>
    </row>
    <row r="166" spans="62:75" x14ac:dyDescent="0.35">
      <c r="BJ166" s="294" t="s">
        <v>300</v>
      </c>
      <c r="BK166" s="196">
        <v>54</v>
      </c>
      <c r="BL166" s="50">
        <v>42345</v>
      </c>
      <c r="BM166" s="50">
        <v>42345</v>
      </c>
      <c r="BN166" s="61" t="s">
        <v>150</v>
      </c>
      <c r="BO166" s="203" t="s">
        <v>151</v>
      </c>
      <c r="BP166" s="204" t="s">
        <v>152</v>
      </c>
      <c r="BQ166" s="203">
        <v>948</v>
      </c>
      <c r="BR166" s="196">
        <v>948</v>
      </c>
      <c r="BS166" s="203"/>
      <c r="BT166" s="197" t="s">
        <v>153</v>
      </c>
      <c r="BU166" s="202">
        <v>6</v>
      </c>
      <c r="BV166" s="202">
        <v>42</v>
      </c>
      <c r="BW166" s="201">
        <v>42348</v>
      </c>
    </row>
    <row r="167" spans="62:75" x14ac:dyDescent="0.35">
      <c r="BJ167" s="294" t="s">
        <v>300</v>
      </c>
      <c r="BK167" s="196">
        <v>54</v>
      </c>
      <c r="BL167" s="50">
        <v>42345</v>
      </c>
      <c r="BM167" s="50">
        <v>42345</v>
      </c>
      <c r="BN167" s="203" t="s">
        <v>29</v>
      </c>
      <c r="BO167" s="203" t="s">
        <v>151</v>
      </c>
      <c r="BP167" s="204" t="s">
        <v>158</v>
      </c>
      <c r="BQ167" s="203">
        <v>23</v>
      </c>
      <c r="BR167" s="196">
        <v>23</v>
      </c>
      <c r="BS167" s="203"/>
      <c r="BT167" s="203" t="s">
        <v>153</v>
      </c>
      <c r="BU167" s="202">
        <v>2</v>
      </c>
      <c r="BV167" s="202">
        <v>8</v>
      </c>
      <c r="BW167" s="201">
        <v>42348</v>
      </c>
    </row>
    <row r="168" spans="62:75" x14ac:dyDescent="0.35">
      <c r="BJ168" s="293" t="s">
        <v>301</v>
      </c>
      <c r="BK168" s="196">
        <v>55</v>
      </c>
      <c r="BL168" s="50">
        <v>42345</v>
      </c>
      <c r="BM168" s="50">
        <v>42345</v>
      </c>
      <c r="BN168" s="61" t="s">
        <v>150</v>
      </c>
      <c r="BO168" s="203" t="s">
        <v>151</v>
      </c>
      <c r="BP168" s="204" t="s">
        <v>152</v>
      </c>
      <c r="BQ168" s="203">
        <v>1273</v>
      </c>
      <c r="BR168" s="196">
        <v>1273</v>
      </c>
      <c r="BS168" s="203"/>
      <c r="BT168" s="197" t="s">
        <v>153</v>
      </c>
      <c r="BU168" s="202">
        <v>6</v>
      </c>
      <c r="BV168" s="202">
        <v>42</v>
      </c>
      <c r="BW168" s="201">
        <v>42348</v>
      </c>
    </row>
    <row r="169" spans="62:75" x14ac:dyDescent="0.35">
      <c r="BJ169" s="293" t="s">
        <v>301</v>
      </c>
      <c r="BK169" s="196">
        <v>55</v>
      </c>
      <c r="BL169" s="50">
        <v>42345</v>
      </c>
      <c r="BM169" s="50">
        <v>42345</v>
      </c>
      <c r="BN169" s="203" t="s">
        <v>29</v>
      </c>
      <c r="BO169" s="203" t="s">
        <v>151</v>
      </c>
      <c r="BP169" s="204" t="s">
        <v>158</v>
      </c>
      <c r="BQ169" s="203">
        <v>76</v>
      </c>
      <c r="BR169" s="196">
        <v>76</v>
      </c>
      <c r="BS169" s="203"/>
      <c r="BT169" s="203" t="s">
        <v>153</v>
      </c>
      <c r="BU169" s="202">
        <v>2</v>
      </c>
      <c r="BV169" s="202">
        <v>8</v>
      </c>
      <c r="BW169" s="201">
        <v>42348</v>
      </c>
    </row>
  </sheetData>
  <mergeCells count="53">
    <mergeCell ref="AE27:AM27"/>
    <mergeCell ref="D33:N33"/>
    <mergeCell ref="D34:N34"/>
    <mergeCell ref="C27:N27"/>
    <mergeCell ref="A17:B17"/>
    <mergeCell ref="D28:N28"/>
    <mergeCell ref="D29:N29"/>
    <mergeCell ref="D30:N30"/>
    <mergeCell ref="D31:N31"/>
    <mergeCell ref="D32:N32"/>
    <mergeCell ref="AE2:AM2"/>
    <mergeCell ref="AE7:AM7"/>
    <mergeCell ref="AE12:AM12"/>
    <mergeCell ref="AE17:AM17"/>
    <mergeCell ref="AE22:AM22"/>
    <mergeCell ref="Q1:AB1"/>
    <mergeCell ref="A1:N1"/>
    <mergeCell ref="B2:C2"/>
    <mergeCell ref="A3:C3"/>
    <mergeCell ref="D3:F3"/>
    <mergeCell ref="G3:I3"/>
    <mergeCell ref="J3:L3"/>
    <mergeCell ref="M3:N3"/>
    <mergeCell ref="AV19:BH19"/>
    <mergeCell ref="Q8:AB8"/>
    <mergeCell ref="M8:N8"/>
    <mergeCell ref="B4:C4"/>
    <mergeCell ref="E4:F4"/>
    <mergeCell ref="H4:I4"/>
    <mergeCell ref="K4:L4"/>
    <mergeCell ref="B5:C5"/>
    <mergeCell ref="E5:F5"/>
    <mergeCell ref="H5:I5"/>
    <mergeCell ref="K5:L5"/>
    <mergeCell ref="B6:C6"/>
    <mergeCell ref="E6:F6"/>
    <mergeCell ref="H6:I6"/>
    <mergeCell ref="K6:L6"/>
    <mergeCell ref="B14:N14"/>
    <mergeCell ref="AT21:AT24"/>
    <mergeCell ref="AT25:AT28"/>
    <mergeCell ref="AT29:AT32"/>
    <mergeCell ref="AT33:AT36"/>
    <mergeCell ref="AT3:AT6"/>
    <mergeCell ref="AT7:AT10"/>
    <mergeCell ref="AT11:AT14"/>
    <mergeCell ref="AT15:AT18"/>
    <mergeCell ref="AG91:AN91"/>
    <mergeCell ref="AE64:AN64"/>
    <mergeCell ref="AG65:AN65"/>
    <mergeCell ref="AG73:AN73"/>
    <mergeCell ref="AG79:AN79"/>
    <mergeCell ref="AG85:AN85"/>
  </mergeCells>
  <pageMargins left="0.5" right="0.25" top="0.5" bottom="0.5" header="0.3" footer="0.3"/>
  <pageSetup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Q62"/>
  <sheetViews>
    <sheetView topLeftCell="A24" workbookViewId="0">
      <selection activeCell="S49" sqref="S49"/>
    </sheetView>
  </sheetViews>
  <sheetFormatPr defaultRowHeight="14.5" x14ac:dyDescent="0.35"/>
  <cols>
    <col min="1" max="1" width="19.36328125" bestFit="1" customWidth="1"/>
    <col min="3" max="3" width="2.36328125" customWidth="1"/>
    <col min="4" max="4" width="19.36328125" bestFit="1" customWidth="1"/>
    <col min="6" max="6" width="2.81640625" customWidth="1"/>
    <col min="7" max="7" width="19.36328125" bestFit="1" customWidth="1"/>
    <col min="9" max="9" width="4.08984375" customWidth="1"/>
    <col min="10" max="10" width="19.36328125" bestFit="1" customWidth="1"/>
    <col min="12" max="12" width="3.1796875" customWidth="1"/>
    <col min="13" max="13" width="17.453125" bestFit="1" customWidth="1"/>
    <col min="15" max="15" width="3.36328125" customWidth="1"/>
    <col min="16" max="16" width="20.54296875" bestFit="1" customWidth="1"/>
  </cols>
  <sheetData>
    <row r="2" spans="1:17" ht="43.5" x14ac:dyDescent="0.35">
      <c r="A2" s="4" t="s">
        <v>7</v>
      </c>
      <c r="B2" s="5" t="s">
        <v>14</v>
      </c>
      <c r="D2" s="68" t="s">
        <v>7</v>
      </c>
      <c r="E2" s="69" t="s">
        <v>14</v>
      </c>
      <c r="G2" s="68" t="s">
        <v>7</v>
      </c>
      <c r="H2" s="69" t="s">
        <v>14</v>
      </c>
      <c r="J2" s="68" t="s">
        <v>7</v>
      </c>
      <c r="K2" s="69" t="s">
        <v>127</v>
      </c>
      <c r="M2" s="174" t="s">
        <v>7</v>
      </c>
      <c r="N2" s="175" t="s">
        <v>208</v>
      </c>
      <c r="P2" s="233" t="s">
        <v>7</v>
      </c>
      <c r="Q2" s="234" t="s">
        <v>208</v>
      </c>
    </row>
    <row r="3" spans="1:17" x14ac:dyDescent="0.35">
      <c r="A3" s="277">
        <v>40323</v>
      </c>
      <c r="B3" s="279"/>
      <c r="D3" s="277">
        <v>40568</v>
      </c>
      <c r="E3" s="279"/>
      <c r="G3" s="277">
        <v>40931</v>
      </c>
      <c r="H3" s="279"/>
      <c r="J3" s="277">
        <v>41296</v>
      </c>
      <c r="K3" s="279"/>
      <c r="M3" s="282">
        <v>41645</v>
      </c>
      <c r="N3" s="284"/>
      <c r="P3" s="282">
        <v>42009</v>
      </c>
      <c r="Q3" s="287"/>
    </row>
    <row r="4" spans="1:17" x14ac:dyDescent="0.35">
      <c r="A4" s="15" t="s">
        <v>17</v>
      </c>
      <c r="B4" s="18">
        <v>10</v>
      </c>
      <c r="D4" s="76" t="s">
        <v>17</v>
      </c>
      <c r="E4" s="79">
        <v>6</v>
      </c>
      <c r="G4" s="76" t="s">
        <v>17</v>
      </c>
      <c r="H4" s="44">
        <v>1</v>
      </c>
      <c r="J4" s="76" t="s">
        <v>17</v>
      </c>
      <c r="K4" s="44">
        <v>1</v>
      </c>
      <c r="M4" s="159" t="s">
        <v>17</v>
      </c>
      <c r="N4" s="161">
        <v>1</v>
      </c>
      <c r="P4" s="164" t="s">
        <v>17</v>
      </c>
      <c r="Q4" s="161">
        <v>52</v>
      </c>
    </row>
    <row r="5" spans="1:17" x14ac:dyDescent="0.35">
      <c r="A5" s="15" t="s">
        <v>22</v>
      </c>
      <c r="B5" s="18">
        <v>6</v>
      </c>
      <c r="D5" s="76" t="s">
        <v>22</v>
      </c>
      <c r="E5" s="79">
        <v>4</v>
      </c>
      <c r="G5" s="76" t="s">
        <v>22</v>
      </c>
      <c r="H5" s="44">
        <v>3</v>
      </c>
      <c r="J5" s="76" t="s">
        <v>22</v>
      </c>
      <c r="K5" s="44">
        <v>1</v>
      </c>
      <c r="M5" s="159" t="s">
        <v>22</v>
      </c>
      <c r="N5" s="161">
        <v>1</v>
      </c>
      <c r="P5" s="164" t="s">
        <v>22</v>
      </c>
      <c r="Q5" s="161">
        <v>11</v>
      </c>
    </row>
    <row r="6" spans="1:17" x14ac:dyDescent="0.35">
      <c r="A6" s="15" t="s">
        <v>28</v>
      </c>
      <c r="B6" s="18">
        <v>5</v>
      </c>
      <c r="D6" s="76" t="s">
        <v>28</v>
      </c>
      <c r="E6" s="79">
        <v>15</v>
      </c>
      <c r="G6" s="76" t="s">
        <v>28</v>
      </c>
      <c r="H6" s="44">
        <v>2</v>
      </c>
      <c r="J6" s="76" t="s">
        <v>28</v>
      </c>
      <c r="K6" s="44">
        <v>5</v>
      </c>
      <c r="M6" s="159" t="s">
        <v>28</v>
      </c>
      <c r="N6" s="161">
        <v>1</v>
      </c>
      <c r="P6" s="164" t="s">
        <v>28</v>
      </c>
      <c r="Q6" s="161">
        <v>8</v>
      </c>
    </row>
    <row r="7" spans="1:17" x14ac:dyDescent="0.35">
      <c r="A7" s="31" t="s">
        <v>30</v>
      </c>
      <c r="B7" s="18">
        <v>12</v>
      </c>
      <c r="D7" s="76" t="s">
        <v>30</v>
      </c>
      <c r="E7" s="79">
        <v>12</v>
      </c>
      <c r="G7" s="76" t="s">
        <v>30</v>
      </c>
      <c r="H7" s="44">
        <v>1</v>
      </c>
      <c r="J7" s="76" t="s">
        <v>30</v>
      </c>
      <c r="K7" s="44">
        <v>6</v>
      </c>
      <c r="M7" s="159" t="s">
        <v>30</v>
      </c>
      <c r="N7" s="161">
        <v>5</v>
      </c>
      <c r="P7" s="164" t="s">
        <v>30</v>
      </c>
      <c r="Q7" s="161">
        <v>1</v>
      </c>
    </row>
    <row r="8" spans="1:17" x14ac:dyDescent="0.35">
      <c r="A8" s="278">
        <v>40351</v>
      </c>
      <c r="B8" s="279"/>
      <c r="D8" s="280">
        <v>40596</v>
      </c>
      <c r="E8" s="281"/>
      <c r="G8" s="280">
        <v>40966</v>
      </c>
      <c r="H8" s="281"/>
      <c r="J8" s="280">
        <v>41324</v>
      </c>
      <c r="K8" s="281"/>
      <c r="M8" s="282">
        <v>41680</v>
      </c>
      <c r="N8" s="284"/>
      <c r="P8" s="282">
        <v>42052</v>
      </c>
      <c r="Q8" s="283"/>
    </row>
    <row r="9" spans="1:17" x14ac:dyDescent="0.35">
      <c r="A9" s="31" t="s">
        <v>17</v>
      </c>
      <c r="B9" s="18">
        <v>40</v>
      </c>
      <c r="D9" s="76" t="s">
        <v>17</v>
      </c>
      <c r="E9" s="79">
        <v>43</v>
      </c>
      <c r="G9" s="76" t="s">
        <v>17</v>
      </c>
      <c r="H9" s="79">
        <v>1</v>
      </c>
      <c r="J9" s="76" t="s">
        <v>17</v>
      </c>
      <c r="K9" s="79">
        <v>1</v>
      </c>
      <c r="M9" s="159" t="s">
        <v>17</v>
      </c>
      <c r="N9" s="276">
        <v>1</v>
      </c>
      <c r="P9" s="164" t="s">
        <v>17</v>
      </c>
      <c r="Q9" s="276">
        <v>8</v>
      </c>
    </row>
    <row r="10" spans="1:17" x14ac:dyDescent="0.35">
      <c r="A10" s="31" t="s">
        <v>22</v>
      </c>
      <c r="B10" s="18">
        <v>40</v>
      </c>
      <c r="D10" s="76" t="s">
        <v>22</v>
      </c>
      <c r="E10" s="79">
        <v>25</v>
      </c>
      <c r="G10" s="76" t="s">
        <v>22</v>
      </c>
      <c r="H10" s="79">
        <v>18</v>
      </c>
      <c r="J10" s="76" t="s">
        <v>22</v>
      </c>
      <c r="K10" s="79">
        <v>1</v>
      </c>
      <c r="M10" s="159" t="s">
        <v>22</v>
      </c>
      <c r="N10" s="276">
        <v>1</v>
      </c>
      <c r="P10" s="164" t="s">
        <v>22</v>
      </c>
      <c r="Q10" s="276">
        <v>2</v>
      </c>
    </row>
    <row r="11" spans="1:17" x14ac:dyDescent="0.35">
      <c r="A11" s="31" t="s">
        <v>28</v>
      </c>
      <c r="B11" s="18" t="s">
        <v>34</v>
      </c>
      <c r="D11" s="76" t="s">
        <v>28</v>
      </c>
      <c r="E11" s="79">
        <v>19</v>
      </c>
      <c r="G11" s="76" t="s">
        <v>28</v>
      </c>
      <c r="H11" s="79">
        <v>42</v>
      </c>
      <c r="J11" s="76" t="s">
        <v>28</v>
      </c>
      <c r="K11" s="79">
        <v>1</v>
      </c>
      <c r="M11" s="159" t="s">
        <v>28</v>
      </c>
      <c r="N11" s="276">
        <v>12</v>
      </c>
      <c r="P11" s="164" t="s">
        <v>28</v>
      </c>
      <c r="Q11" s="276">
        <v>4</v>
      </c>
    </row>
    <row r="12" spans="1:17" x14ac:dyDescent="0.35">
      <c r="A12" s="15" t="s">
        <v>30</v>
      </c>
      <c r="B12" s="18">
        <v>38</v>
      </c>
      <c r="D12" s="76" t="s">
        <v>30</v>
      </c>
      <c r="E12" s="79">
        <v>20</v>
      </c>
      <c r="G12" s="76" t="s">
        <v>30</v>
      </c>
      <c r="H12" s="79">
        <v>1</v>
      </c>
      <c r="J12" s="76" t="s">
        <v>30</v>
      </c>
      <c r="K12" s="79">
        <v>4</v>
      </c>
      <c r="M12" s="159" t="s">
        <v>30</v>
      </c>
      <c r="N12" s="276">
        <v>80</v>
      </c>
      <c r="P12" s="164" t="s">
        <v>30</v>
      </c>
      <c r="Q12" s="276">
        <v>8</v>
      </c>
    </row>
    <row r="13" spans="1:17" x14ac:dyDescent="0.35">
      <c r="A13" s="277">
        <v>40379</v>
      </c>
      <c r="B13" s="279"/>
      <c r="D13" s="280">
        <v>40630</v>
      </c>
      <c r="E13" s="281"/>
      <c r="G13" s="280">
        <v>40994</v>
      </c>
      <c r="H13" s="281"/>
      <c r="J13" s="280">
        <v>41358</v>
      </c>
      <c r="K13" s="281"/>
      <c r="M13" s="282">
        <v>41724</v>
      </c>
      <c r="N13" s="284"/>
      <c r="P13" s="282">
        <v>42086</v>
      </c>
      <c r="Q13" s="283"/>
    </row>
    <row r="14" spans="1:17" x14ac:dyDescent="0.35">
      <c r="A14" s="15" t="s">
        <v>17</v>
      </c>
      <c r="B14" s="44" t="s">
        <v>36</v>
      </c>
      <c r="D14" s="76" t="s">
        <v>17</v>
      </c>
      <c r="E14" s="79">
        <v>1</v>
      </c>
      <c r="G14" s="76" t="s">
        <v>17</v>
      </c>
      <c r="H14" s="79">
        <v>1</v>
      </c>
      <c r="J14" s="76" t="s">
        <v>17</v>
      </c>
      <c r="K14" s="79">
        <v>1</v>
      </c>
      <c r="M14" s="159" t="s">
        <v>17</v>
      </c>
      <c r="N14" s="276">
        <v>1</v>
      </c>
      <c r="P14" s="164" t="s">
        <v>17</v>
      </c>
      <c r="Q14" s="276">
        <v>1</v>
      </c>
    </row>
    <row r="15" spans="1:17" x14ac:dyDescent="0.35">
      <c r="A15" s="15" t="s">
        <v>22</v>
      </c>
      <c r="B15" s="44" t="s">
        <v>37</v>
      </c>
      <c r="D15" s="76" t="s">
        <v>22</v>
      </c>
      <c r="E15" s="79">
        <v>1</v>
      </c>
      <c r="G15" s="76" t="s">
        <v>22</v>
      </c>
      <c r="H15" s="79">
        <v>1</v>
      </c>
      <c r="J15" s="76" t="s">
        <v>22</v>
      </c>
      <c r="K15" s="79">
        <v>1</v>
      </c>
      <c r="M15" s="159" t="s">
        <v>22</v>
      </c>
      <c r="N15" s="276">
        <v>1</v>
      </c>
      <c r="P15" s="159" t="s">
        <v>22</v>
      </c>
      <c r="Q15" s="276">
        <v>1</v>
      </c>
    </row>
    <row r="16" spans="1:17" x14ac:dyDescent="0.35">
      <c r="A16" s="15" t="s">
        <v>28</v>
      </c>
      <c r="B16" s="44" t="s">
        <v>38</v>
      </c>
      <c r="D16" s="76" t="s">
        <v>28</v>
      </c>
      <c r="E16" s="79">
        <v>7</v>
      </c>
      <c r="G16" s="76" t="s">
        <v>28</v>
      </c>
      <c r="H16" s="79">
        <v>1</v>
      </c>
      <c r="J16" s="76" t="s">
        <v>28</v>
      </c>
      <c r="K16" s="79">
        <v>1</v>
      </c>
      <c r="M16" s="159" t="s">
        <v>28</v>
      </c>
      <c r="N16" s="276">
        <v>4</v>
      </c>
      <c r="P16" s="159" t="s">
        <v>28</v>
      </c>
      <c r="Q16" s="276">
        <v>10</v>
      </c>
    </row>
    <row r="17" spans="1:17" x14ac:dyDescent="0.35">
      <c r="A17" s="15" t="s">
        <v>30</v>
      </c>
      <c r="B17" s="44" t="s">
        <v>44</v>
      </c>
      <c r="D17" s="76" t="s">
        <v>30</v>
      </c>
      <c r="E17" s="79">
        <v>1</v>
      </c>
      <c r="G17" s="76" t="s">
        <v>30</v>
      </c>
      <c r="H17" s="79">
        <v>1</v>
      </c>
      <c r="J17" s="76" t="s">
        <v>30</v>
      </c>
      <c r="K17" s="79">
        <v>1</v>
      </c>
      <c r="M17" s="159" t="s">
        <v>30</v>
      </c>
      <c r="N17" s="276">
        <v>2</v>
      </c>
      <c r="P17" s="159" t="s">
        <v>30</v>
      </c>
      <c r="Q17" s="276">
        <v>1</v>
      </c>
    </row>
    <row r="18" spans="1:17" x14ac:dyDescent="0.35">
      <c r="A18" s="277">
        <v>40414</v>
      </c>
      <c r="B18" s="279"/>
      <c r="D18" s="277">
        <v>40660</v>
      </c>
      <c r="E18" s="279"/>
      <c r="G18" s="277">
        <v>41022</v>
      </c>
      <c r="H18" s="279"/>
      <c r="J18" s="277">
        <v>41389</v>
      </c>
      <c r="K18" s="279"/>
      <c r="M18" s="282">
        <v>41750</v>
      </c>
      <c r="N18" s="284"/>
      <c r="P18" s="282">
        <v>42114</v>
      </c>
      <c r="Q18" s="283"/>
    </row>
    <row r="19" spans="1:17" x14ac:dyDescent="0.35">
      <c r="A19" s="15" t="s">
        <v>17</v>
      </c>
      <c r="B19" s="48">
        <v>52</v>
      </c>
      <c r="D19" s="52" t="s">
        <v>17</v>
      </c>
      <c r="E19" s="45">
        <v>1</v>
      </c>
      <c r="G19" s="52" t="s">
        <v>17</v>
      </c>
      <c r="H19" s="45">
        <v>1</v>
      </c>
      <c r="J19" s="52" t="s">
        <v>17</v>
      </c>
      <c r="K19" s="45">
        <v>1</v>
      </c>
      <c r="M19" s="159" t="s">
        <v>17</v>
      </c>
      <c r="N19" s="276">
        <v>1</v>
      </c>
      <c r="P19" s="159" t="s">
        <v>17</v>
      </c>
      <c r="Q19" s="276">
        <v>40</v>
      </c>
    </row>
    <row r="20" spans="1:17" x14ac:dyDescent="0.35">
      <c r="A20" s="15" t="s">
        <v>22</v>
      </c>
      <c r="B20" s="48">
        <v>236</v>
      </c>
      <c r="D20" s="52" t="s">
        <v>22</v>
      </c>
      <c r="E20" s="45">
        <v>1</v>
      </c>
      <c r="G20" s="52" t="s">
        <v>22</v>
      </c>
      <c r="H20" s="45">
        <v>1</v>
      </c>
      <c r="J20" s="52" t="s">
        <v>22</v>
      </c>
      <c r="K20" s="45">
        <v>1</v>
      </c>
      <c r="M20" s="159" t="s">
        <v>22</v>
      </c>
      <c r="N20" s="276">
        <v>1</v>
      </c>
      <c r="P20" s="159" t="s">
        <v>22</v>
      </c>
      <c r="Q20" s="276">
        <v>60</v>
      </c>
    </row>
    <row r="21" spans="1:17" x14ac:dyDescent="0.35">
      <c r="A21" s="15" t="s">
        <v>28</v>
      </c>
      <c r="B21" s="48">
        <v>32</v>
      </c>
      <c r="D21" s="52" t="s">
        <v>28</v>
      </c>
      <c r="E21" s="45">
        <v>5</v>
      </c>
      <c r="G21" s="52" t="s">
        <v>28</v>
      </c>
      <c r="H21" s="45">
        <v>1</v>
      </c>
      <c r="J21" s="52" t="s">
        <v>28</v>
      </c>
      <c r="K21" s="45">
        <v>1</v>
      </c>
      <c r="M21" s="159" t="s">
        <v>28</v>
      </c>
      <c r="N21" s="276">
        <v>15</v>
      </c>
      <c r="P21" s="159" t="s">
        <v>28</v>
      </c>
      <c r="Q21" s="276">
        <v>41</v>
      </c>
    </row>
    <row r="22" spans="1:17" x14ac:dyDescent="0.35">
      <c r="A22" s="15" t="s">
        <v>30</v>
      </c>
      <c r="B22" s="48">
        <v>36</v>
      </c>
      <c r="D22" s="52" t="s">
        <v>30</v>
      </c>
      <c r="E22" s="45">
        <v>1</v>
      </c>
      <c r="G22" s="52" t="s">
        <v>30</v>
      </c>
      <c r="H22" s="45">
        <v>1</v>
      </c>
      <c r="J22" s="52" t="s">
        <v>30</v>
      </c>
      <c r="K22" s="45">
        <v>4</v>
      </c>
      <c r="M22" s="159" t="s">
        <v>30</v>
      </c>
      <c r="N22" s="276">
        <v>1</v>
      </c>
      <c r="P22" s="159" t="s">
        <v>30</v>
      </c>
      <c r="Q22" s="276">
        <v>16</v>
      </c>
    </row>
    <row r="23" spans="1:17" x14ac:dyDescent="0.35">
      <c r="A23" s="277">
        <v>40449</v>
      </c>
      <c r="B23" s="279"/>
      <c r="D23" s="277">
        <v>40686</v>
      </c>
      <c r="E23" s="279"/>
      <c r="G23" s="277">
        <v>41052</v>
      </c>
      <c r="H23" s="279"/>
      <c r="J23" s="277">
        <v>41414</v>
      </c>
      <c r="K23" s="279"/>
      <c r="M23" s="282">
        <v>41778</v>
      </c>
      <c r="N23" s="284"/>
      <c r="P23" s="282">
        <v>42150</v>
      </c>
      <c r="Q23" s="283"/>
    </row>
    <row r="24" spans="1:17" x14ac:dyDescent="0.35">
      <c r="A24" s="52" t="s">
        <v>17</v>
      </c>
      <c r="B24" s="45">
        <v>16</v>
      </c>
      <c r="D24" s="15" t="s">
        <v>17</v>
      </c>
      <c r="E24" s="87">
        <v>19</v>
      </c>
      <c r="G24" s="15" t="s">
        <v>17</v>
      </c>
      <c r="H24" s="87">
        <v>1</v>
      </c>
      <c r="J24" s="15" t="s">
        <v>17</v>
      </c>
      <c r="K24" s="87">
        <v>1</v>
      </c>
      <c r="M24" s="164" t="s">
        <v>17</v>
      </c>
      <c r="N24" s="87">
        <v>1</v>
      </c>
      <c r="P24" s="164" t="s">
        <v>17</v>
      </c>
      <c r="Q24" s="87">
        <v>79</v>
      </c>
    </row>
    <row r="25" spans="1:17" x14ac:dyDescent="0.35">
      <c r="A25" s="52" t="s">
        <v>22</v>
      </c>
      <c r="B25" s="45">
        <v>16</v>
      </c>
      <c r="D25" s="15" t="s">
        <v>22</v>
      </c>
      <c r="E25" s="87">
        <v>12</v>
      </c>
      <c r="G25" s="15" t="s">
        <v>22</v>
      </c>
      <c r="H25" s="87">
        <v>22</v>
      </c>
      <c r="J25" s="15" t="s">
        <v>22</v>
      </c>
      <c r="K25" s="87">
        <v>1</v>
      </c>
      <c r="M25" s="164" t="s">
        <v>22</v>
      </c>
      <c r="N25" s="87">
        <v>1</v>
      </c>
      <c r="P25" s="164" t="s">
        <v>22</v>
      </c>
      <c r="Q25" s="87">
        <v>6</v>
      </c>
    </row>
    <row r="26" spans="1:17" x14ac:dyDescent="0.35">
      <c r="A26" s="52" t="s">
        <v>28</v>
      </c>
      <c r="B26" s="45">
        <v>20</v>
      </c>
      <c r="D26" s="15" t="s">
        <v>28</v>
      </c>
      <c r="E26" s="87">
        <v>26</v>
      </c>
      <c r="G26" s="15" t="s">
        <v>28</v>
      </c>
      <c r="H26" s="87">
        <v>8</v>
      </c>
      <c r="J26" s="15" t="s">
        <v>28</v>
      </c>
      <c r="K26" s="87">
        <v>12</v>
      </c>
      <c r="M26" s="164" t="s">
        <v>28</v>
      </c>
      <c r="N26" s="87">
        <v>3</v>
      </c>
      <c r="P26" s="164" t="s">
        <v>28</v>
      </c>
      <c r="Q26" s="87">
        <v>11</v>
      </c>
    </row>
    <row r="27" spans="1:17" x14ac:dyDescent="0.35">
      <c r="A27" s="52" t="s">
        <v>30</v>
      </c>
      <c r="B27" s="45">
        <v>12</v>
      </c>
      <c r="D27" s="15" t="s">
        <v>30</v>
      </c>
      <c r="E27" s="87">
        <v>1</v>
      </c>
      <c r="G27" s="15" t="s">
        <v>30</v>
      </c>
      <c r="H27" s="87">
        <v>2</v>
      </c>
      <c r="J27" s="15" t="s">
        <v>30</v>
      </c>
      <c r="K27" s="87">
        <v>4</v>
      </c>
      <c r="M27" s="164" t="s">
        <v>30</v>
      </c>
      <c r="N27" s="87">
        <v>3</v>
      </c>
      <c r="P27" s="164" t="s">
        <v>30</v>
      </c>
      <c r="Q27" s="87">
        <v>4</v>
      </c>
    </row>
    <row r="28" spans="1:17" x14ac:dyDescent="0.35">
      <c r="A28" s="277">
        <v>40477</v>
      </c>
      <c r="B28" s="279"/>
      <c r="D28" s="277">
        <v>40710</v>
      </c>
      <c r="E28" s="279"/>
      <c r="G28" s="277">
        <v>41086</v>
      </c>
      <c r="H28" s="279"/>
      <c r="J28" s="277">
        <v>41442</v>
      </c>
      <c r="K28" s="279"/>
      <c r="M28" s="282">
        <v>41806</v>
      </c>
      <c r="N28" s="284"/>
      <c r="P28" s="288" t="s">
        <v>279</v>
      </c>
      <c r="Q28" s="286"/>
    </row>
    <row r="29" spans="1:17" x14ac:dyDescent="0.35">
      <c r="A29" s="52" t="s">
        <v>17</v>
      </c>
      <c r="B29" s="45">
        <v>2</v>
      </c>
      <c r="D29" s="15" t="s">
        <v>17</v>
      </c>
      <c r="E29" s="45">
        <v>11</v>
      </c>
      <c r="G29" s="15" t="s">
        <v>17</v>
      </c>
      <c r="H29" s="45">
        <v>82</v>
      </c>
      <c r="J29" s="15" t="s">
        <v>17</v>
      </c>
      <c r="K29" s="45">
        <v>21</v>
      </c>
      <c r="M29" s="164" t="s">
        <v>17</v>
      </c>
      <c r="N29" s="276">
        <v>15</v>
      </c>
      <c r="P29" s="164" t="s">
        <v>17</v>
      </c>
      <c r="Q29" s="276">
        <v>11</v>
      </c>
    </row>
    <row r="30" spans="1:17" x14ac:dyDescent="0.35">
      <c r="A30" s="52" t="s">
        <v>22</v>
      </c>
      <c r="B30" s="45">
        <v>4</v>
      </c>
      <c r="D30" s="15" t="s">
        <v>22</v>
      </c>
      <c r="E30" s="45">
        <v>13</v>
      </c>
      <c r="G30" s="15" t="s">
        <v>22</v>
      </c>
      <c r="H30" s="45">
        <v>20</v>
      </c>
      <c r="J30" s="15" t="s">
        <v>22</v>
      </c>
      <c r="K30" s="45">
        <v>27</v>
      </c>
      <c r="M30" s="164" t="s">
        <v>22</v>
      </c>
      <c r="N30" s="276">
        <v>7</v>
      </c>
      <c r="P30" s="164" t="s">
        <v>22</v>
      </c>
      <c r="Q30" s="276">
        <v>1</v>
      </c>
    </row>
    <row r="31" spans="1:17" x14ac:dyDescent="0.35">
      <c r="A31" s="52" t="s">
        <v>28</v>
      </c>
      <c r="B31" s="45">
        <v>2</v>
      </c>
      <c r="D31" s="15" t="s">
        <v>28</v>
      </c>
      <c r="E31" s="45">
        <v>1</v>
      </c>
      <c r="G31" s="15" t="s">
        <v>28</v>
      </c>
      <c r="H31" s="45">
        <v>28</v>
      </c>
      <c r="J31" s="15" t="s">
        <v>28</v>
      </c>
      <c r="K31" s="45">
        <v>66</v>
      </c>
      <c r="M31" s="164" t="s">
        <v>28</v>
      </c>
      <c r="N31" s="276">
        <v>14</v>
      </c>
      <c r="P31" s="164" t="s">
        <v>28</v>
      </c>
      <c r="Q31" s="276">
        <v>1</v>
      </c>
    </row>
    <row r="32" spans="1:17" x14ac:dyDescent="0.35">
      <c r="A32" s="52" t="s">
        <v>30</v>
      </c>
      <c r="B32" s="45">
        <v>4</v>
      </c>
      <c r="D32" s="15" t="s">
        <v>30</v>
      </c>
      <c r="E32" s="45">
        <v>3</v>
      </c>
      <c r="G32" s="15" t="s">
        <v>30</v>
      </c>
      <c r="H32" s="45"/>
      <c r="J32" s="15" t="s">
        <v>30</v>
      </c>
      <c r="K32" s="45">
        <v>17</v>
      </c>
      <c r="M32" s="164" t="s">
        <v>30</v>
      </c>
      <c r="N32" s="276">
        <v>15</v>
      </c>
      <c r="P32" s="164" t="s">
        <v>30</v>
      </c>
      <c r="Q32" s="276">
        <v>14</v>
      </c>
    </row>
    <row r="33" spans="1:17" x14ac:dyDescent="0.35">
      <c r="A33" s="277">
        <v>40498</v>
      </c>
      <c r="B33" s="279"/>
      <c r="D33" s="277">
        <v>40749</v>
      </c>
      <c r="E33" s="279"/>
      <c r="G33" s="277">
        <v>41114</v>
      </c>
      <c r="H33" s="279"/>
      <c r="J33" s="277">
        <v>41477</v>
      </c>
      <c r="K33" s="279"/>
      <c r="M33" s="282">
        <v>41827</v>
      </c>
      <c r="N33" s="284"/>
      <c r="P33" s="282">
        <v>42191</v>
      </c>
      <c r="Q33" s="283"/>
    </row>
    <row r="34" spans="1:17" x14ac:dyDescent="0.35">
      <c r="A34" s="52" t="s">
        <v>17</v>
      </c>
      <c r="B34" s="45">
        <v>1</v>
      </c>
      <c r="D34" s="15" t="s">
        <v>17</v>
      </c>
      <c r="E34" s="89">
        <v>10</v>
      </c>
      <c r="G34" s="15" t="s">
        <v>17</v>
      </c>
      <c r="H34" s="89">
        <v>12</v>
      </c>
      <c r="J34" s="15" t="s">
        <v>17</v>
      </c>
      <c r="K34" s="89">
        <v>11</v>
      </c>
      <c r="M34" s="164" t="s">
        <v>17</v>
      </c>
      <c r="N34" s="170">
        <v>25</v>
      </c>
      <c r="P34" s="164" t="s">
        <v>17</v>
      </c>
      <c r="Q34" s="170">
        <v>8</v>
      </c>
    </row>
    <row r="35" spans="1:17" x14ac:dyDescent="0.35">
      <c r="A35" s="52" t="s">
        <v>22</v>
      </c>
      <c r="B35" s="45">
        <v>1</v>
      </c>
      <c r="D35" s="15" t="s">
        <v>22</v>
      </c>
      <c r="E35" s="89">
        <v>2</v>
      </c>
      <c r="G35" s="15" t="s">
        <v>22</v>
      </c>
      <c r="H35" s="89">
        <v>80</v>
      </c>
      <c r="J35" s="15" t="s">
        <v>22</v>
      </c>
      <c r="K35" s="89">
        <v>37</v>
      </c>
      <c r="M35" s="164" t="s">
        <v>22</v>
      </c>
      <c r="N35" s="170">
        <v>6</v>
      </c>
      <c r="P35" s="164" t="s">
        <v>22</v>
      </c>
      <c r="Q35" s="170">
        <v>18</v>
      </c>
    </row>
    <row r="36" spans="1:17" x14ac:dyDescent="0.35">
      <c r="A36" s="52" t="s">
        <v>28</v>
      </c>
      <c r="B36" s="45">
        <v>3</v>
      </c>
      <c r="D36" s="15" t="s">
        <v>28</v>
      </c>
      <c r="E36" s="89">
        <v>2</v>
      </c>
      <c r="G36" s="15" t="s">
        <v>28</v>
      </c>
      <c r="H36" s="89">
        <v>80</v>
      </c>
      <c r="J36" s="15" t="s">
        <v>28</v>
      </c>
      <c r="K36" s="89">
        <v>60</v>
      </c>
      <c r="M36" s="164" t="s">
        <v>28</v>
      </c>
      <c r="N36" s="170">
        <v>21</v>
      </c>
      <c r="P36" s="164" t="s">
        <v>28</v>
      </c>
      <c r="Q36" s="170">
        <v>2</v>
      </c>
    </row>
    <row r="37" spans="1:17" x14ac:dyDescent="0.35">
      <c r="A37" s="52" t="s">
        <v>30</v>
      </c>
      <c r="B37" s="45">
        <v>1</v>
      </c>
      <c r="D37" s="15" t="s">
        <v>30</v>
      </c>
      <c r="E37" s="89">
        <v>2</v>
      </c>
      <c r="G37" s="15" t="s">
        <v>30</v>
      </c>
      <c r="H37" s="89">
        <v>148</v>
      </c>
      <c r="J37" s="15" t="s">
        <v>30</v>
      </c>
      <c r="K37" s="89">
        <v>6</v>
      </c>
      <c r="M37" s="164" t="s">
        <v>30</v>
      </c>
      <c r="N37" s="170">
        <v>30</v>
      </c>
      <c r="P37" s="164" t="s">
        <v>30</v>
      </c>
      <c r="Q37" s="170">
        <v>13</v>
      </c>
    </row>
    <row r="38" spans="1:17" x14ac:dyDescent="0.35">
      <c r="A38" s="317">
        <v>40520</v>
      </c>
      <c r="B38" s="318"/>
      <c r="D38" s="277">
        <v>40778</v>
      </c>
      <c r="E38" s="279"/>
      <c r="G38" s="277">
        <v>41148</v>
      </c>
      <c r="H38" s="279"/>
      <c r="J38" s="277">
        <v>41512</v>
      </c>
      <c r="K38" s="279"/>
      <c r="M38" s="282">
        <v>41869</v>
      </c>
      <c r="N38" s="284"/>
      <c r="P38" s="282">
        <v>42241</v>
      </c>
      <c r="Q38" s="284"/>
    </row>
    <row r="39" spans="1:17" x14ac:dyDescent="0.35">
      <c r="A39" s="52" t="s">
        <v>17</v>
      </c>
      <c r="B39" s="45">
        <v>2</v>
      </c>
      <c r="D39" s="15" t="s">
        <v>17</v>
      </c>
      <c r="E39" s="89">
        <v>44</v>
      </c>
      <c r="G39" s="15" t="s">
        <v>17</v>
      </c>
      <c r="H39" s="89">
        <v>1</v>
      </c>
      <c r="J39" s="15" t="s">
        <v>17</v>
      </c>
      <c r="K39" s="89">
        <v>10</v>
      </c>
      <c r="M39" s="164" t="s">
        <v>17</v>
      </c>
      <c r="N39" s="170">
        <v>9</v>
      </c>
      <c r="P39" s="164" t="s">
        <v>17</v>
      </c>
      <c r="Q39" s="170">
        <v>13</v>
      </c>
    </row>
    <row r="40" spans="1:17" x14ac:dyDescent="0.35">
      <c r="A40" s="52" t="s">
        <v>22</v>
      </c>
      <c r="B40" s="45">
        <v>2</v>
      </c>
      <c r="D40" s="15" t="s">
        <v>22</v>
      </c>
      <c r="E40" s="89">
        <v>15</v>
      </c>
      <c r="G40" s="15" t="s">
        <v>22</v>
      </c>
      <c r="H40" s="89"/>
      <c r="J40" s="15" t="s">
        <v>22</v>
      </c>
      <c r="K40" s="89">
        <v>9</v>
      </c>
      <c r="M40" s="164" t="s">
        <v>22</v>
      </c>
      <c r="N40" s="170">
        <v>3</v>
      </c>
      <c r="P40" s="164" t="s">
        <v>22</v>
      </c>
      <c r="Q40" s="170">
        <v>6</v>
      </c>
    </row>
    <row r="41" spans="1:17" x14ac:dyDescent="0.35">
      <c r="A41" s="52" t="s">
        <v>28</v>
      </c>
      <c r="B41" s="45">
        <v>11</v>
      </c>
      <c r="D41" s="15" t="s">
        <v>28</v>
      </c>
      <c r="E41" s="89">
        <v>1</v>
      </c>
      <c r="G41" s="15" t="s">
        <v>28</v>
      </c>
      <c r="H41" s="89"/>
      <c r="J41" s="15" t="s">
        <v>28</v>
      </c>
      <c r="K41" s="89">
        <v>10</v>
      </c>
      <c r="M41" s="164" t="s">
        <v>28</v>
      </c>
      <c r="N41" s="170">
        <v>48</v>
      </c>
      <c r="P41" s="164" t="s">
        <v>28</v>
      </c>
      <c r="Q41" s="170">
        <v>2</v>
      </c>
    </row>
    <row r="42" spans="1:17" x14ac:dyDescent="0.35">
      <c r="A42" s="52" t="s">
        <v>30</v>
      </c>
      <c r="B42" s="45">
        <v>6</v>
      </c>
      <c r="D42" s="15" t="s">
        <v>30</v>
      </c>
      <c r="E42" s="89">
        <v>8</v>
      </c>
      <c r="G42" s="15" t="s">
        <v>30</v>
      </c>
      <c r="H42" s="89"/>
      <c r="J42" s="15" t="s">
        <v>30</v>
      </c>
      <c r="K42" s="89">
        <v>2</v>
      </c>
      <c r="M42" s="164" t="s">
        <v>30</v>
      </c>
      <c r="N42" s="170">
        <v>2</v>
      </c>
      <c r="P42" s="164" t="s">
        <v>30</v>
      </c>
      <c r="Q42" s="170">
        <v>6</v>
      </c>
    </row>
    <row r="43" spans="1:17" x14ac:dyDescent="0.35">
      <c r="D43" s="277">
        <v>40812</v>
      </c>
      <c r="E43" s="279"/>
      <c r="G43" s="277">
        <v>41177</v>
      </c>
      <c r="H43" s="279"/>
      <c r="J43" s="277">
        <v>41541</v>
      </c>
      <c r="K43" s="279"/>
      <c r="M43" s="282">
        <v>41897</v>
      </c>
      <c r="N43" s="284"/>
      <c r="P43" s="282">
        <v>42275</v>
      </c>
      <c r="Q43" s="284"/>
    </row>
    <row r="44" spans="1:17" x14ac:dyDescent="0.35">
      <c r="D44" s="15" t="s">
        <v>17</v>
      </c>
      <c r="E44" s="45">
        <v>20</v>
      </c>
      <c r="G44" s="15" t="s">
        <v>17</v>
      </c>
      <c r="H44" s="45">
        <v>5</v>
      </c>
      <c r="J44" s="15" t="s">
        <v>17</v>
      </c>
      <c r="K44" s="45">
        <v>1</v>
      </c>
      <c r="M44" s="164" t="s">
        <v>17</v>
      </c>
      <c r="N44" s="276">
        <v>1</v>
      </c>
      <c r="P44" s="164" t="s">
        <v>17</v>
      </c>
      <c r="Q44" s="291">
        <v>2</v>
      </c>
    </row>
    <row r="45" spans="1:17" x14ac:dyDescent="0.35">
      <c r="D45" s="15" t="s">
        <v>22</v>
      </c>
      <c r="E45" s="45">
        <v>112</v>
      </c>
      <c r="G45" s="15" t="s">
        <v>22</v>
      </c>
      <c r="H45" s="45">
        <v>2</v>
      </c>
      <c r="J45" s="15" t="s">
        <v>22</v>
      </c>
      <c r="K45" s="45">
        <v>1</v>
      </c>
      <c r="M45" s="164" t="s">
        <v>22</v>
      </c>
      <c r="N45" s="276">
        <v>3</v>
      </c>
      <c r="P45" s="164" t="s">
        <v>22</v>
      </c>
      <c r="Q45" s="291">
        <v>1</v>
      </c>
    </row>
    <row r="46" spans="1:17" x14ac:dyDescent="0.35">
      <c r="D46" s="15" t="s">
        <v>28</v>
      </c>
      <c r="E46" s="45">
        <v>4</v>
      </c>
      <c r="G46" s="15" t="s">
        <v>28</v>
      </c>
      <c r="H46" s="45">
        <v>160</v>
      </c>
      <c r="J46" s="15" t="s">
        <v>28</v>
      </c>
      <c r="K46" s="45">
        <v>1</v>
      </c>
      <c r="M46" s="164" t="s">
        <v>28</v>
      </c>
      <c r="N46" s="276">
        <v>1</v>
      </c>
      <c r="P46" s="164" t="s">
        <v>28</v>
      </c>
      <c r="Q46" s="291">
        <v>10</v>
      </c>
    </row>
    <row r="47" spans="1:17" x14ac:dyDescent="0.35">
      <c r="D47" s="15" t="s">
        <v>30</v>
      </c>
      <c r="E47" s="45">
        <v>4</v>
      </c>
      <c r="G47" s="15" t="s">
        <v>30</v>
      </c>
      <c r="H47" s="45">
        <v>22</v>
      </c>
      <c r="J47" s="15" t="s">
        <v>30</v>
      </c>
      <c r="K47" s="45">
        <v>1</v>
      </c>
      <c r="M47" s="164" t="s">
        <v>30</v>
      </c>
      <c r="N47" s="276">
        <v>10</v>
      </c>
      <c r="P47" s="164" t="s">
        <v>30</v>
      </c>
      <c r="Q47" s="291">
        <v>4</v>
      </c>
    </row>
    <row r="48" spans="1:17" x14ac:dyDescent="0.35">
      <c r="D48" s="277">
        <v>40841</v>
      </c>
      <c r="E48" s="279"/>
      <c r="G48" s="277">
        <v>41204</v>
      </c>
      <c r="H48" s="279"/>
      <c r="J48" s="277">
        <v>41568</v>
      </c>
      <c r="K48" s="279"/>
      <c r="M48" s="282">
        <v>41932</v>
      </c>
      <c r="N48" s="284"/>
      <c r="P48" s="282">
        <v>42305</v>
      </c>
      <c r="Q48" s="284"/>
    </row>
    <row r="49" spans="4:17" x14ac:dyDescent="0.35">
      <c r="D49" s="15" t="s">
        <v>17</v>
      </c>
      <c r="E49" s="48">
        <v>6</v>
      </c>
      <c r="G49" s="15" t="s">
        <v>17</v>
      </c>
      <c r="H49" s="48">
        <v>56</v>
      </c>
      <c r="J49" s="15" t="s">
        <v>17</v>
      </c>
      <c r="K49" s="48">
        <v>1</v>
      </c>
      <c r="M49" s="164" t="s">
        <v>17</v>
      </c>
      <c r="N49" s="87">
        <v>15</v>
      </c>
      <c r="P49" s="164" t="s">
        <v>17</v>
      </c>
      <c r="Q49" s="87">
        <v>3</v>
      </c>
    </row>
    <row r="50" spans="4:17" x14ac:dyDescent="0.35">
      <c r="D50" s="15" t="s">
        <v>22</v>
      </c>
      <c r="E50" s="48">
        <v>1</v>
      </c>
      <c r="G50" s="15" t="s">
        <v>22</v>
      </c>
      <c r="H50" s="48">
        <v>1</v>
      </c>
      <c r="J50" s="15" t="s">
        <v>22</v>
      </c>
      <c r="K50" s="48">
        <v>1</v>
      </c>
      <c r="M50" s="164" t="s">
        <v>22</v>
      </c>
      <c r="N50" s="87">
        <v>3</v>
      </c>
      <c r="P50" s="164" t="s">
        <v>22</v>
      </c>
      <c r="Q50" s="87">
        <v>1</v>
      </c>
    </row>
    <row r="51" spans="4:17" x14ac:dyDescent="0.35">
      <c r="D51" s="15" t="s">
        <v>28</v>
      </c>
      <c r="E51" s="48">
        <v>7</v>
      </c>
      <c r="G51" s="15" t="s">
        <v>28</v>
      </c>
      <c r="H51" s="48">
        <v>11</v>
      </c>
      <c r="J51" s="15" t="s">
        <v>28</v>
      </c>
      <c r="K51" s="48">
        <v>15</v>
      </c>
      <c r="M51" s="164" t="s">
        <v>28</v>
      </c>
      <c r="N51" s="87">
        <v>50</v>
      </c>
      <c r="P51" s="164" t="s">
        <v>28</v>
      </c>
      <c r="Q51" s="87">
        <v>2</v>
      </c>
    </row>
    <row r="52" spans="4:17" x14ac:dyDescent="0.35">
      <c r="D52" s="15" t="s">
        <v>30</v>
      </c>
      <c r="E52" s="48">
        <v>1</v>
      </c>
      <c r="G52" s="15" t="s">
        <v>30</v>
      </c>
      <c r="H52" s="48">
        <v>4</v>
      </c>
      <c r="J52" s="15" t="s">
        <v>30</v>
      </c>
      <c r="K52" s="48">
        <v>1</v>
      </c>
      <c r="M52" s="164" t="s">
        <v>30</v>
      </c>
      <c r="N52" s="87">
        <v>6</v>
      </c>
      <c r="P52" s="164" t="s">
        <v>30</v>
      </c>
      <c r="Q52" s="87">
        <v>3</v>
      </c>
    </row>
    <row r="53" spans="4:17" x14ac:dyDescent="0.35">
      <c r="D53" s="277">
        <v>40875</v>
      </c>
      <c r="E53" s="279"/>
      <c r="G53" s="317">
        <v>41241</v>
      </c>
      <c r="H53" s="317"/>
      <c r="J53" s="277">
        <v>41596</v>
      </c>
      <c r="K53" s="279"/>
      <c r="M53" s="282">
        <v>41961</v>
      </c>
      <c r="N53" s="284"/>
      <c r="P53" s="282">
        <v>42324</v>
      </c>
      <c r="Q53" s="284"/>
    </row>
    <row r="54" spans="4:17" x14ac:dyDescent="0.35">
      <c r="D54" s="15" t="s">
        <v>17</v>
      </c>
      <c r="E54" s="89">
        <v>1</v>
      </c>
      <c r="G54" s="15" t="s">
        <v>17</v>
      </c>
      <c r="H54" s="89">
        <v>12</v>
      </c>
      <c r="J54" s="15" t="s">
        <v>17</v>
      </c>
      <c r="K54" s="89">
        <v>1</v>
      </c>
      <c r="M54" s="164" t="s">
        <v>17</v>
      </c>
      <c r="N54" s="170">
        <v>1</v>
      </c>
      <c r="P54" s="164" t="s">
        <v>17</v>
      </c>
      <c r="Q54" s="170">
        <v>12</v>
      </c>
    </row>
    <row r="55" spans="4:17" x14ac:dyDescent="0.35">
      <c r="D55" s="15" t="s">
        <v>22</v>
      </c>
      <c r="E55" s="89">
        <v>1</v>
      </c>
      <c r="G55" s="15" t="s">
        <v>22</v>
      </c>
      <c r="H55" s="89">
        <v>1</v>
      </c>
      <c r="J55" s="15" t="s">
        <v>22</v>
      </c>
      <c r="K55" s="89">
        <v>1</v>
      </c>
      <c r="M55" s="164" t="s">
        <v>22</v>
      </c>
      <c r="N55" s="170">
        <v>7</v>
      </c>
      <c r="P55" s="164" t="s">
        <v>22</v>
      </c>
      <c r="Q55" s="170">
        <v>2</v>
      </c>
    </row>
    <row r="56" spans="4:17" x14ac:dyDescent="0.35">
      <c r="D56" s="15" t="s">
        <v>28</v>
      </c>
      <c r="E56" s="89">
        <v>7</v>
      </c>
      <c r="G56" s="15" t="s">
        <v>28</v>
      </c>
      <c r="H56" s="89">
        <v>8</v>
      </c>
      <c r="J56" s="15" t="s">
        <v>28</v>
      </c>
      <c r="K56" s="89">
        <v>5</v>
      </c>
      <c r="M56" s="164" t="s">
        <v>28</v>
      </c>
      <c r="N56" s="170">
        <v>34</v>
      </c>
      <c r="P56" s="164" t="s">
        <v>28</v>
      </c>
      <c r="Q56" s="170">
        <v>5</v>
      </c>
    </row>
    <row r="57" spans="4:17" x14ac:dyDescent="0.35">
      <c r="D57" s="15" t="s">
        <v>30</v>
      </c>
      <c r="E57" s="89">
        <v>6</v>
      </c>
      <c r="G57" s="15" t="s">
        <v>30</v>
      </c>
      <c r="H57" s="89">
        <v>10</v>
      </c>
      <c r="J57" s="15" t="s">
        <v>30</v>
      </c>
      <c r="K57" s="89">
        <v>2</v>
      </c>
      <c r="M57" s="164" t="s">
        <v>30</v>
      </c>
      <c r="N57" s="170">
        <v>24</v>
      </c>
      <c r="P57" s="164" t="s">
        <v>30</v>
      </c>
      <c r="Q57" s="170">
        <v>2</v>
      </c>
    </row>
    <row r="58" spans="4:17" x14ac:dyDescent="0.35">
      <c r="D58" s="277">
        <v>40905</v>
      </c>
      <c r="E58" s="279"/>
      <c r="G58" s="317">
        <v>41255</v>
      </c>
      <c r="H58" s="317"/>
      <c r="J58" s="277">
        <v>41624</v>
      </c>
      <c r="K58" s="279"/>
      <c r="M58" s="282">
        <v>41981</v>
      </c>
      <c r="N58" s="284"/>
      <c r="P58" s="282">
        <v>42345</v>
      </c>
      <c r="Q58" s="284"/>
    </row>
    <row r="59" spans="4:17" ht="15" thickBot="1" x14ac:dyDescent="0.4">
      <c r="D59" s="15" t="s">
        <v>17</v>
      </c>
      <c r="E59" s="89">
        <v>1</v>
      </c>
      <c r="G59" s="15" t="s">
        <v>17</v>
      </c>
      <c r="H59" s="89">
        <v>1</v>
      </c>
      <c r="J59" s="15" t="s">
        <v>17</v>
      </c>
      <c r="K59" s="153">
        <v>1</v>
      </c>
      <c r="M59" s="164" t="s">
        <v>17</v>
      </c>
      <c r="N59" s="223">
        <v>12</v>
      </c>
      <c r="P59" s="164" t="s">
        <v>17</v>
      </c>
      <c r="Q59" s="223">
        <v>1</v>
      </c>
    </row>
    <row r="60" spans="4:17" ht="15" thickBot="1" x14ac:dyDescent="0.4">
      <c r="D60" s="15" t="s">
        <v>22</v>
      </c>
      <c r="E60" s="89">
        <v>1</v>
      </c>
      <c r="G60" s="15" t="s">
        <v>22</v>
      </c>
      <c r="H60" s="89">
        <v>1</v>
      </c>
      <c r="J60" s="15" t="s">
        <v>22</v>
      </c>
      <c r="K60" s="153">
        <v>9</v>
      </c>
      <c r="M60" s="164" t="s">
        <v>22</v>
      </c>
      <c r="N60" s="223">
        <v>1</v>
      </c>
      <c r="P60" s="164" t="s">
        <v>22</v>
      </c>
      <c r="Q60" s="223">
        <v>5</v>
      </c>
    </row>
    <row r="61" spans="4:17" ht="15" thickBot="1" x14ac:dyDescent="0.4">
      <c r="D61" s="15" t="s">
        <v>28</v>
      </c>
      <c r="E61" s="89">
        <v>1</v>
      </c>
      <c r="G61" s="15" t="s">
        <v>28</v>
      </c>
      <c r="H61" s="89">
        <v>6</v>
      </c>
      <c r="J61" s="15" t="s">
        <v>28</v>
      </c>
      <c r="K61" s="153">
        <v>9</v>
      </c>
      <c r="M61" s="164" t="s">
        <v>28</v>
      </c>
      <c r="N61" s="223">
        <v>1</v>
      </c>
      <c r="P61" s="164" t="s">
        <v>28</v>
      </c>
      <c r="Q61" s="223">
        <v>30</v>
      </c>
    </row>
    <row r="62" spans="4:17" ht="15" thickBot="1" x14ac:dyDescent="0.4">
      <c r="D62" s="15" t="s">
        <v>30</v>
      </c>
      <c r="E62" s="89">
        <v>1</v>
      </c>
      <c r="G62" s="15" t="s">
        <v>30</v>
      </c>
      <c r="H62" s="89">
        <v>1</v>
      </c>
      <c r="J62" s="15" t="s">
        <v>30</v>
      </c>
      <c r="K62" s="153">
        <v>15</v>
      </c>
      <c r="M62" s="164" t="s">
        <v>30</v>
      </c>
      <c r="N62" s="170">
        <v>1</v>
      </c>
      <c r="P62" s="164" t="s">
        <v>30</v>
      </c>
      <c r="Q62" s="170">
        <v>2</v>
      </c>
    </row>
  </sheetData>
  <mergeCells count="3">
    <mergeCell ref="G53:H53"/>
    <mergeCell ref="G58:H58"/>
    <mergeCell ref="A38:B38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>
      <selection activeCell="T21" sqref="T21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2010</vt:lpstr>
      <vt:lpstr>2011</vt:lpstr>
      <vt:lpstr>2012</vt:lpstr>
      <vt:lpstr>2013</vt:lpstr>
      <vt:lpstr>2014</vt:lpstr>
      <vt:lpstr>2015</vt:lpstr>
      <vt:lpstr>Composite Ecoli</vt:lpstr>
      <vt:lpstr>Sites</vt:lpstr>
      <vt:lpstr>'2012'!Print_Area</vt:lpstr>
      <vt:lpstr>'2013'!Print_Area</vt:lpstr>
      <vt:lpstr>'2014'!Print_Area</vt:lpstr>
      <vt:lpstr>'2015'!Print_Area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Clayshulte</dc:creator>
  <cp:lastModifiedBy>RNC Consulting LLC</cp:lastModifiedBy>
  <cp:lastPrinted>2015-12-07T14:11:52Z</cp:lastPrinted>
  <dcterms:created xsi:type="dcterms:W3CDTF">2012-04-16T17:37:34Z</dcterms:created>
  <dcterms:modified xsi:type="dcterms:W3CDTF">2020-06-10T22:26:39Z</dcterms:modified>
</cp:coreProperties>
</file>